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715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mmanueldaugeras/Dropbox (Solgelway)/Amdamax/Analysed Companies/Microsoft (MSFT)/"/>
    </mc:Choice>
  </mc:AlternateContent>
  <bookViews>
    <workbookView xWindow="0" yWindow="460" windowWidth="28800" windowHeight="16060" tabRatio="500" activeTab="1"/>
  </bookViews>
  <sheets>
    <sheet name="Earningsgrowth based Fair Value" sheetId="2" r:id="rId1"/>
    <sheet name="Dividends based fair value" sheetId="7" r:id="rId2"/>
    <sheet name="Fundamentals" sheetId="10" r:id="rId3"/>
    <sheet name="Dupont Analysis" sheetId="11" r:id="rId4"/>
    <sheet name="Capital Allocation Discipline" sheetId="8" r:id="rId5"/>
    <sheet name="Equity based fair value" sheetId="9" r:id="rId6"/>
    <sheet name="Piotroski Score" sheetId="4" r:id="rId7"/>
    <sheet name="Probability tree" sheetId="3" r:id="rId8"/>
    <sheet name="Kelly Criteria" sheetId="5" r:id="rId9"/>
    <sheet name="Risked adjusted return" sheetId="6" r:id="rId10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5" i="7" l="1"/>
  <c r="B57" i="7"/>
  <c r="E54" i="7"/>
  <c r="E55" i="7"/>
  <c r="B30" i="7"/>
  <c r="J55" i="7"/>
  <c r="B34" i="7"/>
  <c r="H54" i="7"/>
  <c r="J54" i="7"/>
  <c r="B4" i="2"/>
  <c r="B35" i="7"/>
  <c r="C30" i="7"/>
  <c r="C34" i="7"/>
  <c r="C35" i="7"/>
  <c r="I35" i="7"/>
  <c r="H35" i="7"/>
  <c r="F30" i="7"/>
  <c r="F34" i="7"/>
  <c r="F35" i="7"/>
  <c r="E30" i="7"/>
  <c r="E34" i="7"/>
  <c r="E35" i="7"/>
  <c r="D30" i="7"/>
  <c r="D34" i="7"/>
  <c r="D35" i="7"/>
  <c r="F29" i="7"/>
  <c r="E29" i="7"/>
  <c r="D29" i="7"/>
  <c r="C29" i="7"/>
  <c r="B29" i="7"/>
  <c r="S4" i="8"/>
  <c r="C4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B4" i="8"/>
  <c r="S3" i="8"/>
  <c r="C3" i="8"/>
  <c r="D3" i="8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B3" i="8"/>
  <c r="C1" i="11"/>
  <c r="C1" i="8"/>
  <c r="D1" i="11"/>
  <c r="D1" i="8"/>
  <c r="E1" i="11"/>
  <c r="E1" i="8"/>
  <c r="F1" i="11"/>
  <c r="F1" i="8"/>
  <c r="G1" i="11"/>
  <c r="G1" i="8"/>
  <c r="H1" i="11"/>
  <c r="H1" i="8"/>
  <c r="I1" i="11"/>
  <c r="I1" i="8"/>
  <c r="J1" i="11"/>
  <c r="J1" i="8"/>
  <c r="K1" i="11"/>
  <c r="K1" i="8"/>
  <c r="L1" i="11"/>
  <c r="L1" i="8"/>
  <c r="M1" i="11"/>
  <c r="M1" i="8"/>
  <c r="N1" i="11"/>
  <c r="N1" i="8"/>
  <c r="O1" i="11"/>
  <c r="O1" i="8"/>
  <c r="P1" i="11"/>
  <c r="P1" i="8"/>
  <c r="Q1" i="11"/>
  <c r="Q1" i="8"/>
  <c r="R1" i="11"/>
  <c r="R1" i="8"/>
  <c r="S1" i="11"/>
  <c r="S1" i="8"/>
  <c r="B1" i="11"/>
  <c r="B1" i="8"/>
  <c r="C2" i="11"/>
  <c r="C2" i="8"/>
  <c r="D2" i="11"/>
  <c r="D2" i="8"/>
  <c r="E2" i="11"/>
  <c r="E2" i="8"/>
  <c r="F2" i="11"/>
  <c r="F2" i="8"/>
  <c r="G2" i="11"/>
  <c r="G2" i="8"/>
  <c r="H2" i="11"/>
  <c r="H2" i="8"/>
  <c r="I2" i="11"/>
  <c r="I2" i="8"/>
  <c r="J2" i="11"/>
  <c r="J2" i="8"/>
  <c r="K2" i="11"/>
  <c r="K2" i="8"/>
  <c r="L2" i="11"/>
  <c r="L2" i="8"/>
  <c r="M2" i="11"/>
  <c r="M2" i="8"/>
  <c r="N2" i="11"/>
  <c r="N2" i="8"/>
  <c r="O2" i="11"/>
  <c r="O2" i="8"/>
  <c r="P2" i="11"/>
  <c r="P2" i="8"/>
  <c r="Q2" i="11"/>
  <c r="Q2" i="8"/>
  <c r="R2" i="11"/>
  <c r="R2" i="8"/>
  <c r="S2" i="11"/>
  <c r="S2" i="8"/>
  <c r="B2" i="11"/>
  <c r="B2" i="8"/>
  <c r="T2" i="11"/>
  <c r="C3" i="11"/>
  <c r="D3" i="11"/>
  <c r="E3" i="11"/>
  <c r="F3" i="11"/>
  <c r="G3" i="1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B6" i="11"/>
  <c r="B5" i="11"/>
  <c r="B4" i="11"/>
  <c r="B3" i="11"/>
  <c r="T1" i="11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B46" i="7"/>
  <c r="B45" i="7"/>
  <c r="E45" i="7"/>
  <c r="B51" i="7"/>
  <c r="L9" i="2"/>
  <c r="L11" i="2"/>
  <c r="R11" i="2"/>
  <c r="B21" i="2"/>
  <c r="B10" i="2"/>
  <c r="I9" i="2"/>
  <c r="B17" i="2"/>
  <c r="B18" i="2"/>
  <c r="B22" i="2"/>
  <c r="B24" i="2"/>
  <c r="E30" i="2"/>
  <c r="B33" i="2"/>
  <c r="C9" i="11"/>
  <c r="C17" i="11"/>
  <c r="D9" i="11"/>
  <c r="D17" i="11"/>
  <c r="E9" i="11"/>
  <c r="E17" i="11"/>
  <c r="F9" i="11"/>
  <c r="F17" i="11"/>
  <c r="G9" i="11"/>
  <c r="G17" i="11"/>
  <c r="H9" i="11"/>
  <c r="H17" i="11"/>
  <c r="I9" i="11"/>
  <c r="I17" i="11"/>
  <c r="J9" i="11"/>
  <c r="J17" i="11"/>
  <c r="K9" i="11"/>
  <c r="K17" i="11"/>
  <c r="L9" i="11"/>
  <c r="L17" i="11"/>
  <c r="M9" i="11"/>
  <c r="M17" i="11"/>
  <c r="N9" i="11"/>
  <c r="N17" i="11"/>
  <c r="O9" i="11"/>
  <c r="O17" i="11"/>
  <c r="P9" i="11"/>
  <c r="P17" i="11"/>
  <c r="Q9" i="11"/>
  <c r="Q17" i="11"/>
  <c r="R9" i="11"/>
  <c r="R17" i="11"/>
  <c r="S9" i="11"/>
  <c r="S17" i="11"/>
  <c r="T9" i="11"/>
  <c r="T17" i="11"/>
  <c r="C10" i="11"/>
  <c r="C18" i="11"/>
  <c r="D10" i="11"/>
  <c r="D18" i="11"/>
  <c r="E10" i="11"/>
  <c r="E18" i="11"/>
  <c r="F10" i="11"/>
  <c r="F18" i="11"/>
  <c r="G10" i="11"/>
  <c r="G18" i="11"/>
  <c r="H10" i="11"/>
  <c r="H18" i="11"/>
  <c r="I10" i="11"/>
  <c r="I18" i="11"/>
  <c r="J10" i="11"/>
  <c r="J18" i="11"/>
  <c r="K10" i="11"/>
  <c r="K18" i="11"/>
  <c r="L10" i="11"/>
  <c r="L18" i="11"/>
  <c r="M10" i="11"/>
  <c r="M18" i="11"/>
  <c r="N10" i="11"/>
  <c r="N18" i="11"/>
  <c r="O10" i="11"/>
  <c r="O18" i="11"/>
  <c r="P10" i="11"/>
  <c r="P18" i="11"/>
  <c r="Q10" i="11"/>
  <c r="Q18" i="11"/>
  <c r="R10" i="11"/>
  <c r="R18" i="11"/>
  <c r="S10" i="11"/>
  <c r="S18" i="11"/>
  <c r="T10" i="11"/>
  <c r="T18" i="11"/>
  <c r="C19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C21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B9" i="11"/>
  <c r="B17" i="11"/>
  <c r="B10" i="11"/>
  <c r="B18" i="11"/>
  <c r="B19" i="11"/>
  <c r="B21" i="11"/>
  <c r="A18" i="11"/>
  <c r="A17" i="11"/>
  <c r="S11" i="11"/>
  <c r="T11" i="11"/>
  <c r="S13" i="11"/>
  <c r="T13" i="11"/>
  <c r="R11" i="11"/>
  <c r="R13" i="11"/>
  <c r="N11" i="11"/>
  <c r="O11" i="11"/>
  <c r="P11" i="11"/>
  <c r="Q11" i="11"/>
  <c r="N13" i="11"/>
  <c r="O13" i="11"/>
  <c r="P13" i="11"/>
  <c r="Q13" i="11"/>
  <c r="H11" i="11"/>
  <c r="I11" i="11"/>
  <c r="J11" i="11"/>
  <c r="K11" i="11"/>
  <c r="L11" i="11"/>
  <c r="M11" i="11"/>
  <c r="H13" i="11"/>
  <c r="I13" i="11"/>
  <c r="J13" i="11"/>
  <c r="K13" i="11"/>
  <c r="L13" i="11"/>
  <c r="M13" i="11"/>
  <c r="C11" i="11"/>
  <c r="D11" i="11"/>
  <c r="E11" i="11"/>
  <c r="F11" i="11"/>
  <c r="G11" i="11"/>
  <c r="C13" i="11"/>
  <c r="D13" i="11"/>
  <c r="E13" i="11"/>
  <c r="F13" i="11"/>
  <c r="G13" i="11"/>
  <c r="B11" i="11"/>
  <c r="B13" i="11"/>
  <c r="I38" i="7"/>
  <c r="H38" i="7"/>
  <c r="I37" i="7"/>
  <c r="H37" i="7"/>
  <c r="I36" i="7"/>
  <c r="H36" i="7"/>
  <c r="I34" i="7"/>
  <c r="H34" i="7"/>
  <c r="I33" i="7"/>
  <c r="H33" i="7"/>
  <c r="I32" i="7"/>
  <c r="H32" i="7"/>
  <c r="I31" i="7"/>
  <c r="H31" i="7"/>
  <c r="I30" i="7"/>
  <c r="H30" i="7"/>
  <c r="I29" i="7"/>
  <c r="H29" i="7"/>
  <c r="D13" i="2"/>
  <c r="E10" i="2"/>
  <c r="D10" i="2"/>
  <c r="B13" i="7"/>
  <c r="F3" i="9"/>
  <c r="B6" i="9"/>
  <c r="G8" i="9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B17" i="8"/>
  <c r="B9" i="8"/>
  <c r="R5" i="8"/>
  <c r="R6" i="8"/>
  <c r="Q5" i="8"/>
  <c r="Q6" i="8"/>
  <c r="P5" i="8"/>
  <c r="P6" i="8"/>
  <c r="O5" i="8"/>
  <c r="O6" i="8"/>
  <c r="N5" i="8"/>
  <c r="N6" i="8"/>
  <c r="M5" i="8"/>
  <c r="M6" i="8"/>
  <c r="L5" i="8"/>
  <c r="L6" i="8"/>
  <c r="K5" i="8"/>
  <c r="K6" i="8"/>
  <c r="J5" i="8"/>
  <c r="J6" i="8"/>
  <c r="I5" i="8"/>
  <c r="I6" i="8"/>
  <c r="H5" i="8"/>
  <c r="H6" i="8"/>
  <c r="G5" i="8"/>
  <c r="G6" i="8"/>
  <c r="F5" i="8"/>
  <c r="F6" i="8"/>
  <c r="E5" i="8"/>
  <c r="E6" i="8"/>
  <c r="D5" i="8"/>
  <c r="D6" i="8"/>
  <c r="C5" i="8"/>
  <c r="C6" i="8"/>
  <c r="B5" i="8"/>
  <c r="B6" i="8"/>
  <c r="B8" i="8"/>
  <c r="B12" i="8"/>
  <c r="C9" i="8"/>
  <c r="C8" i="8"/>
  <c r="C12" i="8"/>
  <c r="D9" i="8"/>
  <c r="D8" i="8"/>
  <c r="D12" i="8"/>
  <c r="E9" i="8"/>
  <c r="E8" i="8"/>
  <c r="E12" i="8"/>
  <c r="F9" i="8"/>
  <c r="F8" i="8"/>
  <c r="F12" i="8"/>
  <c r="G9" i="8"/>
  <c r="G8" i="8"/>
  <c r="G12" i="8"/>
  <c r="H9" i="8"/>
  <c r="H8" i="8"/>
  <c r="H12" i="8"/>
  <c r="I9" i="8"/>
  <c r="I8" i="8"/>
  <c r="I12" i="8"/>
  <c r="J9" i="8"/>
  <c r="J8" i="8"/>
  <c r="J12" i="8"/>
  <c r="K9" i="8"/>
  <c r="K8" i="8"/>
  <c r="K12" i="8"/>
  <c r="L9" i="8"/>
  <c r="L8" i="8"/>
  <c r="L12" i="8"/>
  <c r="M9" i="8"/>
  <c r="M8" i="8"/>
  <c r="M12" i="8"/>
  <c r="N9" i="8"/>
  <c r="N8" i="8"/>
  <c r="N12" i="8"/>
  <c r="B15" i="8"/>
  <c r="B7" i="8"/>
  <c r="B11" i="8"/>
  <c r="C7" i="8"/>
  <c r="C11" i="8"/>
  <c r="D7" i="8"/>
  <c r="D11" i="8"/>
  <c r="E7" i="8"/>
  <c r="E11" i="8"/>
  <c r="F7" i="8"/>
  <c r="F11" i="8"/>
  <c r="G7" i="8"/>
  <c r="G11" i="8"/>
  <c r="H7" i="8"/>
  <c r="H11" i="8"/>
  <c r="I7" i="8"/>
  <c r="I11" i="8"/>
  <c r="J7" i="8"/>
  <c r="J11" i="8"/>
  <c r="K7" i="8"/>
  <c r="K11" i="8"/>
  <c r="L7" i="8"/>
  <c r="L11" i="8"/>
  <c r="M7" i="8"/>
  <c r="M11" i="8"/>
  <c r="N7" i="8"/>
  <c r="N11" i="8"/>
  <c r="O7" i="8"/>
  <c r="O11" i="8"/>
  <c r="P7" i="8"/>
  <c r="P11" i="8"/>
  <c r="Q7" i="8"/>
  <c r="Q11" i="8"/>
  <c r="B14" i="8"/>
  <c r="S7" i="8"/>
  <c r="S11" i="8"/>
  <c r="R7" i="8"/>
  <c r="R11" i="8"/>
  <c r="S5" i="8"/>
  <c r="B18" i="7"/>
  <c r="B46" i="2"/>
  <c r="B4" i="7"/>
  <c r="B14" i="7"/>
  <c r="C11" i="7"/>
  <c r="C4" i="7"/>
  <c r="C14" i="7"/>
  <c r="D11" i="7"/>
  <c r="D4" i="7"/>
  <c r="D14" i="7"/>
  <c r="E11" i="7"/>
  <c r="E4" i="7"/>
  <c r="E14" i="7"/>
  <c r="F11" i="7"/>
  <c r="F4" i="7"/>
  <c r="F14" i="7"/>
  <c r="B12" i="7"/>
  <c r="G11" i="7"/>
  <c r="G10" i="7"/>
  <c r="G4" i="7"/>
  <c r="B15" i="7"/>
  <c r="B19" i="7"/>
  <c r="C19" i="7"/>
  <c r="C20" i="7"/>
  <c r="C21" i="7"/>
  <c r="D19" i="7"/>
  <c r="D20" i="7"/>
  <c r="D21" i="7"/>
  <c r="E19" i="7"/>
  <c r="E20" i="7"/>
  <c r="E21" i="7"/>
  <c r="F19" i="7"/>
  <c r="F20" i="7"/>
  <c r="F21" i="7"/>
  <c r="G19" i="7"/>
  <c r="B20" i="7"/>
  <c r="B21" i="7"/>
  <c r="B22" i="7"/>
  <c r="G20" i="7"/>
  <c r="G21" i="7"/>
  <c r="G14" i="7"/>
  <c r="G1" i="7"/>
  <c r="C27" i="2"/>
  <c r="C28" i="2"/>
  <c r="E27" i="2"/>
  <c r="F27" i="2"/>
  <c r="D33" i="2"/>
  <c r="F10" i="2"/>
  <c r="M9" i="2"/>
  <c r="M10" i="2"/>
  <c r="M11" i="2"/>
  <c r="N9" i="2"/>
  <c r="N10" i="2"/>
  <c r="N11" i="2"/>
  <c r="O9" i="2"/>
  <c r="O10" i="2"/>
  <c r="O11" i="2"/>
  <c r="P9" i="2"/>
  <c r="P10" i="2"/>
  <c r="P11" i="2"/>
  <c r="B36" i="2"/>
  <c r="B39" i="2"/>
  <c r="B13" i="2"/>
  <c r="I13" i="2"/>
  <c r="I14" i="2"/>
  <c r="T10" i="2"/>
  <c r="T9" i="2"/>
  <c r="T11" i="2"/>
  <c r="R9" i="2"/>
  <c r="B23" i="5"/>
  <c r="B28" i="5"/>
  <c r="B24" i="5"/>
  <c r="B29" i="5"/>
  <c r="B26" i="5"/>
  <c r="B8" i="5"/>
  <c r="B11" i="5"/>
  <c r="C47" i="4"/>
  <c r="C48" i="4"/>
  <c r="C50" i="4"/>
  <c r="B47" i="4"/>
  <c r="B48" i="4"/>
  <c r="B50" i="4"/>
  <c r="C23" i="4"/>
  <c r="H26" i="4"/>
  <c r="C44" i="4"/>
  <c r="B23" i="4"/>
  <c r="B44" i="4"/>
  <c r="F1" i="4"/>
  <c r="B19" i="4"/>
  <c r="C19" i="4"/>
  <c r="B9" i="4"/>
  <c r="H9" i="4"/>
  <c r="B38" i="4"/>
  <c r="C38" i="4"/>
  <c r="B10" i="4"/>
  <c r="H10" i="4"/>
  <c r="B32" i="4"/>
  <c r="C32" i="4"/>
  <c r="B11" i="4"/>
  <c r="H11" i="4"/>
  <c r="C8" i="4"/>
  <c r="C7" i="4"/>
  <c r="B5" i="4"/>
  <c r="H5" i="4"/>
  <c r="C5" i="4"/>
  <c r="B6" i="4"/>
  <c r="H6" i="4"/>
  <c r="B8" i="4"/>
  <c r="H8" i="4"/>
  <c r="B7" i="4"/>
  <c r="H7" i="4"/>
  <c r="B36" i="4"/>
  <c r="C36" i="4"/>
  <c r="B12" i="4"/>
  <c r="H12" i="4"/>
  <c r="B13" i="4"/>
  <c r="H13" i="4"/>
  <c r="H15" i="4"/>
  <c r="B1" i="4"/>
  <c r="E20" i="3"/>
  <c r="B14" i="3"/>
  <c r="D13" i="6"/>
  <c r="F13" i="6"/>
  <c r="D14" i="6"/>
  <c r="F14" i="6"/>
  <c r="D15" i="6"/>
  <c r="F15" i="6"/>
  <c r="D16" i="6"/>
  <c r="F16" i="6"/>
  <c r="D17" i="6"/>
  <c r="F17" i="6"/>
  <c r="D18" i="6"/>
  <c r="F18" i="6"/>
  <c r="D19" i="6"/>
  <c r="F19" i="6"/>
  <c r="D20" i="6"/>
  <c r="F20" i="6"/>
  <c r="D21" i="6"/>
  <c r="F21" i="6"/>
  <c r="D22" i="6"/>
  <c r="F22" i="6"/>
  <c r="B25" i="6"/>
  <c r="B27" i="6"/>
  <c r="E3" i="6"/>
  <c r="H3" i="6"/>
  <c r="B7" i="6"/>
  <c r="B8" i="6"/>
  <c r="A14" i="6"/>
  <c r="A15" i="6"/>
  <c r="A16" i="6"/>
  <c r="A17" i="6"/>
  <c r="A18" i="6"/>
  <c r="A19" i="6"/>
  <c r="A20" i="6"/>
  <c r="A21" i="6"/>
  <c r="A22" i="6"/>
</calcChain>
</file>

<file path=xl/sharedStrings.xml><?xml version="1.0" encoding="utf-8"?>
<sst xmlns="http://schemas.openxmlformats.org/spreadsheetml/2006/main" count="659" uniqueCount="405">
  <si>
    <t>F: Fraction of assets to be invested. Formula if total loss</t>
    <phoneticPr fontId="7" type="noConversion"/>
  </si>
  <si>
    <t>Formula if total loss</t>
    <phoneticPr fontId="7" type="noConversion"/>
  </si>
  <si>
    <t>Formula with only partial loss</t>
    <phoneticPr fontId="7" type="noConversion"/>
  </si>
  <si>
    <t>Max Contribution</t>
    <phoneticPr fontId="7" type="noConversion"/>
  </si>
  <si>
    <t>Min Contribution</t>
    <phoneticPr fontId="7" type="noConversion"/>
  </si>
  <si>
    <t>Total F-Score</t>
    <phoneticPr fontId="7" type="noConversion"/>
  </si>
  <si>
    <t>F_SCORE</t>
    <phoneticPr fontId="7" type="noConversion"/>
  </si>
  <si>
    <t>N.A.</t>
    <phoneticPr fontId="7" type="noConversion"/>
  </si>
  <si>
    <t>N.A.</t>
    <phoneticPr fontId="7" type="noConversion"/>
  </si>
  <si>
    <t>N.A.</t>
    <phoneticPr fontId="7" type="noConversion"/>
  </si>
  <si>
    <t>N.A.</t>
    <phoneticPr fontId="7" type="noConversion"/>
  </si>
  <si>
    <t>Earnings Beg. Period</t>
    <phoneticPr fontId="7" type="noConversion"/>
  </si>
  <si>
    <t>Earnings End of Period</t>
    <phoneticPr fontId="7" type="noConversion"/>
  </si>
  <si>
    <t>Avg Groth Rate</t>
    <phoneticPr fontId="7" type="noConversion"/>
  </si>
  <si>
    <t>Number of Years Period</t>
    <phoneticPr fontId="7" type="noConversion"/>
  </si>
  <si>
    <t>ROA</t>
    <phoneticPr fontId="7" type="noConversion"/>
  </si>
  <si>
    <t>Delta ROA</t>
    <phoneticPr fontId="7" type="noConversion"/>
  </si>
  <si>
    <t>CFO</t>
    <phoneticPr fontId="7" type="noConversion"/>
  </si>
  <si>
    <t>Accrual</t>
    <phoneticPr fontId="7" type="noConversion"/>
  </si>
  <si>
    <t>Delta Margin</t>
    <phoneticPr fontId="7" type="noConversion"/>
  </si>
  <si>
    <t>Delta Turn</t>
    <phoneticPr fontId="7" type="noConversion"/>
  </si>
  <si>
    <t>Delta Leverage</t>
    <phoneticPr fontId="7" type="noConversion"/>
  </si>
  <si>
    <t>Delta Liquidity</t>
    <phoneticPr fontId="7" type="noConversion"/>
  </si>
  <si>
    <t>Equity Offering</t>
    <phoneticPr fontId="7" type="noConversion"/>
  </si>
  <si>
    <t>Comment</t>
    <phoneticPr fontId="7" type="noConversion"/>
  </si>
  <si>
    <t>Change in return on Assets for year N: ROA(N)-ROA(N-1)</t>
    <phoneticPr fontId="7" type="noConversion"/>
  </si>
  <si>
    <t>Net income before extraordinary items (N) / Assets Begining of Year N</t>
    <phoneticPr fontId="7" type="noConversion"/>
  </si>
  <si>
    <t>Cash Flow from Operations(N) / Total Assets(N-1)</t>
    <phoneticPr fontId="7" type="noConversion"/>
  </si>
  <si>
    <t>Net Income before extraordinary items (N) - Cash Flow from Operations (N) / Total Assets (N-1)</t>
    <phoneticPr fontId="7" type="noConversion"/>
  </si>
  <si>
    <t>Gross Margin (Netsales - COGS)/Netsales (N) - Gross Margin (N-1)</t>
    <phoneticPr fontId="7" type="noConversion"/>
  </si>
  <si>
    <t>Turns (N)-Turns(N-1). Turns = Net Sales / Assets</t>
    <phoneticPr fontId="7" type="noConversion"/>
  </si>
  <si>
    <t>Leverage: Long Term Debt to Total Asset Ratio</t>
    <phoneticPr fontId="7" type="noConversion"/>
  </si>
  <si>
    <t>N.A.</t>
    <phoneticPr fontId="7" type="noConversion"/>
  </si>
  <si>
    <t>Margin of Safety</t>
    <phoneticPr fontId="7" type="noConversion"/>
  </si>
  <si>
    <t>Market</t>
    <phoneticPr fontId="7" type="noConversion"/>
  </si>
  <si>
    <t>Operations</t>
    <phoneticPr fontId="7" type="noConversion"/>
  </si>
  <si>
    <t>Legal</t>
    <phoneticPr fontId="7" type="noConversion"/>
  </si>
  <si>
    <t>HR</t>
    <phoneticPr fontId="7" type="noConversion"/>
  </si>
  <si>
    <t>Competition</t>
    <phoneticPr fontId="7" type="noConversion"/>
  </si>
  <si>
    <t>Factor Type</t>
    <phoneticPr fontId="7" type="noConversion"/>
  </si>
  <si>
    <t>Factor description</t>
    <phoneticPr fontId="7" type="noConversion"/>
  </si>
  <si>
    <t>Price to Net Cash per Share</t>
    <phoneticPr fontId="7" type="noConversion"/>
  </si>
  <si>
    <t>Ben Graham Formula</t>
    <phoneticPr fontId="7" type="noConversion"/>
  </si>
  <si>
    <t>Intrisic Value Ben Graham Formula</t>
    <phoneticPr fontId="7" type="noConversion"/>
  </si>
  <si>
    <t>Discount Rate</t>
    <phoneticPr fontId="7" type="noConversion"/>
  </si>
  <si>
    <t>Earnings per Share Year 0</t>
    <phoneticPr fontId="7" type="noConversion"/>
  </si>
  <si>
    <t>Dividend Payout Ratio</t>
    <phoneticPr fontId="7" type="noConversion"/>
  </si>
  <si>
    <t>Return on Equity</t>
    <phoneticPr fontId="7" type="noConversion"/>
  </si>
  <si>
    <t>Number of Years Horizon</t>
    <phoneticPr fontId="7" type="noConversion"/>
  </si>
  <si>
    <t>W</t>
    <phoneticPr fontId="7" type="noConversion"/>
  </si>
  <si>
    <t>Growth for company after horizon</t>
    <phoneticPr fontId="7" type="noConversion"/>
  </si>
  <si>
    <t>PER after horizon</t>
    <phoneticPr fontId="7" type="noConversion"/>
  </si>
  <si>
    <t>Earnings at Horizon</t>
    <phoneticPr fontId="7" type="noConversion"/>
  </si>
  <si>
    <t>Growth Rate</t>
    <phoneticPr fontId="7" type="noConversion"/>
  </si>
  <si>
    <t>Terminal Value</t>
    <phoneticPr fontId="7" type="noConversion"/>
  </si>
  <si>
    <t>Discount factor for terminal value</t>
    <phoneticPr fontId="7" type="noConversion"/>
  </si>
  <si>
    <t>Summ of Earnings Factor</t>
    <phoneticPr fontId="7" type="noConversion"/>
  </si>
  <si>
    <t>Present value of Terminal value at horizon</t>
    <phoneticPr fontId="7" type="noConversion"/>
  </si>
  <si>
    <t>PV of Sum of Earnings before Horizon</t>
    <phoneticPr fontId="7" type="noConversion"/>
  </si>
  <si>
    <t>Earnings Y0</t>
    <phoneticPr fontId="7" type="noConversion"/>
  </si>
  <si>
    <t>Earnings Y1</t>
    <phoneticPr fontId="7" type="noConversion"/>
  </si>
  <si>
    <t>Earnings Y2</t>
    <phoneticPr fontId="7" type="noConversion"/>
  </si>
  <si>
    <t>Earnings Y3</t>
    <phoneticPr fontId="7" type="noConversion"/>
  </si>
  <si>
    <t>Earnings Y4</t>
    <phoneticPr fontId="7" type="noConversion"/>
  </si>
  <si>
    <t>Total</t>
    <phoneticPr fontId="7" type="noConversion"/>
  </si>
  <si>
    <t>Value</t>
    <phoneticPr fontId="7" type="noConversion"/>
  </si>
  <si>
    <t>Discounted Value</t>
    <phoneticPr fontId="7" type="noConversion"/>
  </si>
  <si>
    <t>Discount Factor</t>
    <phoneticPr fontId="7" type="noConversion"/>
  </si>
  <si>
    <t>Earnings Y5</t>
    <phoneticPr fontId="7" type="noConversion"/>
  </si>
  <si>
    <t>Total Intrinsic Value per share</t>
    <phoneticPr fontId="7" type="noConversion"/>
  </si>
  <si>
    <t>Discounted Earnings Year 5</t>
    <phoneticPr fontId="7" type="noConversion"/>
  </si>
  <si>
    <t>Price per share</t>
    <phoneticPr fontId="7" type="noConversion"/>
  </si>
  <si>
    <t>INTRINSIC VALUE COMPUTATION</t>
    <phoneticPr fontId="7" type="noConversion"/>
  </si>
  <si>
    <t>N.A.</t>
    <phoneticPr fontId="7" type="noConversion"/>
  </si>
  <si>
    <t>Current Ratio (N) - Current Ratio (N-1)</t>
    <phoneticPr fontId="7" type="noConversion"/>
  </si>
  <si>
    <t>=1 if the company did not issue capital in year N. = 0 otherwise</t>
    <phoneticPr fontId="7" type="noConversion"/>
  </si>
  <si>
    <t>Year N</t>
    <phoneticPr fontId="7" type="noConversion"/>
  </si>
  <si>
    <t>Year N-1</t>
    <phoneticPr fontId="7" type="noConversion"/>
  </si>
  <si>
    <t>Capex</t>
    <phoneticPr fontId="7" type="noConversion"/>
  </si>
  <si>
    <t>Depreciation and amortization</t>
    <phoneticPr fontId="7" type="noConversion"/>
  </si>
  <si>
    <t>KELLY FORMULA</t>
    <phoneticPr fontId="7" type="noConversion"/>
  </si>
  <si>
    <t>http://en.wikipedia.org/wiki/Kelly_criterion</t>
  </si>
  <si>
    <t>More information about the Kelly Criteria</t>
    <phoneticPr fontId="7" type="noConversion"/>
  </si>
  <si>
    <t>B: Net winings if positive outcome</t>
    <phoneticPr fontId="7" type="noConversion"/>
  </si>
  <si>
    <t>P: Probability of Wining</t>
    <phoneticPr fontId="7" type="noConversion"/>
  </si>
  <si>
    <t>Q: Probablity of Loosing</t>
    <phoneticPr fontId="7" type="noConversion"/>
  </si>
  <si>
    <t>F: Fraction of Assets to be invested</t>
    <phoneticPr fontId="7" type="noConversion"/>
  </si>
  <si>
    <t>Time frame in years</t>
    <phoneticPr fontId="7" type="noConversion"/>
  </si>
  <si>
    <t>Current price per share</t>
    <phoneticPr fontId="7" type="noConversion"/>
  </si>
  <si>
    <t>Price per share if success</t>
    <phoneticPr fontId="7" type="noConversion"/>
  </si>
  <si>
    <t>Price per share if Loss</t>
    <phoneticPr fontId="7" type="noConversion"/>
  </si>
  <si>
    <t>Probability of Success</t>
    <phoneticPr fontId="7" type="noConversion"/>
  </si>
  <si>
    <t>Gain if Success</t>
    <phoneticPr fontId="7" type="noConversion"/>
  </si>
  <si>
    <t>Gain if Failure</t>
    <phoneticPr fontId="7" type="noConversion"/>
  </si>
  <si>
    <t>Edge: Weighted Expectation</t>
    <phoneticPr fontId="7" type="noConversion"/>
  </si>
  <si>
    <t>Dividends expected within time frame</t>
    <phoneticPr fontId="7" type="noConversion"/>
  </si>
  <si>
    <t>Fair Annualized Risk Premium</t>
    <phoneticPr fontId="7" type="noConversion"/>
  </si>
  <si>
    <t>Fair Annualized Risk Premium</t>
    <phoneticPr fontId="7" type="noConversion"/>
  </si>
  <si>
    <t>Investment Horizon (Years)</t>
    <phoneticPr fontId="7" type="noConversion"/>
  </si>
  <si>
    <t>N.A.</t>
    <phoneticPr fontId="7" type="noConversion"/>
  </si>
  <si>
    <t>Net Income</t>
    <phoneticPr fontId="7" type="noConversion"/>
  </si>
  <si>
    <t>Extraordinary Items</t>
    <phoneticPr fontId="7" type="noConversion"/>
  </si>
  <si>
    <t>Net Income before extraordinary items</t>
    <phoneticPr fontId="7" type="noConversion"/>
  </si>
  <si>
    <t>Net Sales</t>
    <phoneticPr fontId="7" type="noConversion"/>
  </si>
  <si>
    <t>COGS</t>
    <phoneticPr fontId="7" type="noConversion"/>
  </si>
  <si>
    <t>Gross Margin</t>
    <phoneticPr fontId="7" type="noConversion"/>
  </si>
  <si>
    <t>Current Assets</t>
    <phoneticPr fontId="7" type="noConversion"/>
  </si>
  <si>
    <t>Long Term Debt</t>
    <phoneticPr fontId="7" type="noConversion"/>
  </si>
  <si>
    <t>Current Liabilities</t>
    <phoneticPr fontId="7" type="noConversion"/>
  </si>
  <si>
    <t>Current Ratio</t>
    <phoneticPr fontId="7" type="noConversion"/>
  </si>
  <si>
    <t>Turns</t>
    <phoneticPr fontId="7" type="noConversion"/>
  </si>
  <si>
    <t>Total Assets (End of Year)</t>
    <phoneticPr fontId="7" type="noConversion"/>
  </si>
  <si>
    <t>Goodwill or Intangible Assets</t>
    <phoneticPr fontId="7" type="noConversion"/>
  </si>
  <si>
    <t>Capital Employed</t>
    <phoneticPr fontId="7" type="noConversion"/>
  </si>
  <si>
    <t>Tangible Capital employed</t>
    <phoneticPr fontId="7" type="noConversion"/>
  </si>
  <si>
    <t>Return on Tangible Capital Employed</t>
    <phoneticPr fontId="7" type="noConversion"/>
  </si>
  <si>
    <t>N.A.</t>
    <phoneticPr fontId="7" type="noConversion"/>
  </si>
  <si>
    <t>Year N-2</t>
    <phoneticPr fontId="7" type="noConversion"/>
  </si>
  <si>
    <t>Cash Flow from Operations</t>
    <phoneticPr fontId="7" type="noConversion"/>
  </si>
  <si>
    <t>Leverage</t>
    <phoneticPr fontId="7" type="noConversion"/>
  </si>
  <si>
    <t>Shares Outstanding (M)</t>
    <phoneticPr fontId="7" type="noConversion"/>
  </si>
  <si>
    <t>F-Score contribution</t>
    <phoneticPr fontId="7" type="noConversion"/>
  </si>
  <si>
    <t>Price to Cash Threshold</t>
    <phoneticPr fontId="7" type="noConversion"/>
  </si>
  <si>
    <t>Asset Value</t>
    <phoneticPr fontId="7" type="noConversion"/>
  </si>
  <si>
    <t>Asset Value if loss</t>
    <phoneticPr fontId="7" type="noConversion"/>
  </si>
  <si>
    <t>Weighted Asset Value</t>
    <phoneticPr fontId="7" type="noConversion"/>
  </si>
  <si>
    <t>Probability of Loss</t>
    <phoneticPr fontId="7" type="noConversion"/>
  </si>
  <si>
    <t>Amount of Loss</t>
    <phoneticPr fontId="7" type="noConversion"/>
  </si>
  <si>
    <t>Risk percentage</t>
    <phoneticPr fontId="7" type="noConversion"/>
  </si>
  <si>
    <t>Cascade RiskFactor</t>
    <phoneticPr fontId="7" type="noConversion"/>
  </si>
  <si>
    <t>Factor Nr</t>
    <phoneticPr fontId="7" type="noConversion"/>
  </si>
  <si>
    <t>Probability</t>
    <phoneticPr fontId="7" type="noConversion"/>
  </si>
  <si>
    <t>% Loss</t>
    <phoneticPr fontId="7" type="noConversion"/>
  </si>
  <si>
    <t>Weighted % Loss</t>
    <phoneticPr fontId="7" type="noConversion"/>
  </si>
  <si>
    <t>Remaining Value</t>
    <phoneticPr fontId="7" type="noConversion"/>
  </si>
  <si>
    <t>Total Weighted Loss percentage</t>
    <phoneticPr fontId="7" type="noConversion"/>
  </si>
  <si>
    <t>Number of Shares Outstanding (in M shares)</t>
    <phoneticPr fontId="7" type="noConversion"/>
  </si>
  <si>
    <t>Book Value (in $M)</t>
    <phoneticPr fontId="7" type="noConversion"/>
  </si>
  <si>
    <t>Present Value</t>
    <phoneticPr fontId="7" type="noConversion"/>
  </si>
  <si>
    <t>N.A.</t>
    <phoneticPr fontId="7" type="noConversion"/>
  </si>
  <si>
    <t>Alternative 1</t>
    <phoneticPr fontId="7" type="noConversion"/>
  </si>
  <si>
    <t>Value</t>
  </si>
  <si>
    <t>Probability</t>
  </si>
  <si>
    <t>Probability</t>
    <phoneticPr fontId="7" type="noConversion"/>
  </si>
  <si>
    <t>Alternative 2</t>
    <phoneticPr fontId="7" type="noConversion"/>
  </si>
  <si>
    <t>Alternative 3</t>
    <phoneticPr fontId="7" type="noConversion"/>
  </si>
  <si>
    <t>N.A.</t>
    <phoneticPr fontId="7" type="noConversion"/>
  </si>
  <si>
    <t>Average Capex</t>
    <phoneticPr fontId="7" type="noConversion"/>
  </si>
  <si>
    <t>Owner's Earnings per share</t>
    <phoneticPr fontId="7" type="noConversion"/>
  </si>
  <si>
    <t>Owner's Earnings per share (Buffet)</t>
    <phoneticPr fontId="7" type="noConversion"/>
  </si>
  <si>
    <t>Book value per share</t>
    <phoneticPr fontId="7" type="noConversion"/>
  </si>
  <si>
    <t>N.A.</t>
    <phoneticPr fontId="7" type="noConversion"/>
  </si>
  <si>
    <t>Cash and Cash equivalents (in $M)</t>
    <phoneticPr fontId="7" type="noConversion"/>
  </si>
  <si>
    <t>Long term Debt (in $M)</t>
    <phoneticPr fontId="7" type="noConversion"/>
  </si>
  <si>
    <t>Value per share</t>
    <phoneticPr fontId="7" type="noConversion"/>
  </si>
  <si>
    <t>Intrinsic Value of Earnings</t>
    <phoneticPr fontId="7" type="noConversion"/>
  </si>
  <si>
    <t>Net Cash per Share</t>
    <phoneticPr fontId="7" type="noConversion"/>
  </si>
  <si>
    <t>Dividend per Share</t>
  </si>
  <si>
    <t>Year</t>
  </si>
  <si>
    <t>Dividend Multiple</t>
  </si>
  <si>
    <t>Price per Share</t>
  </si>
  <si>
    <t>Discount Rate</t>
  </si>
  <si>
    <t>Assumption Dividend Growth Rate</t>
  </si>
  <si>
    <t>Discount Factor</t>
  </si>
  <si>
    <t>Value per share</t>
  </si>
  <si>
    <t>Discounted Value of Dividend</t>
  </si>
  <si>
    <t>Treasury Bond with 5 years Maturity</t>
  </si>
  <si>
    <t>Bond Yield</t>
  </si>
  <si>
    <t>Face Value</t>
  </si>
  <si>
    <t>Coupon</t>
  </si>
  <si>
    <t>Discounted Value of Coupon</t>
  </si>
  <si>
    <t>Bond value</t>
  </si>
  <si>
    <t>Dividend Security</t>
  </si>
  <si>
    <t>Historical Growth Rates</t>
  </si>
  <si>
    <t>Number of years</t>
  </si>
  <si>
    <t>Dividends</t>
  </si>
  <si>
    <t>Last Year</t>
  </si>
  <si>
    <t>First Year</t>
  </si>
  <si>
    <t xml:space="preserve">Total Growth </t>
  </si>
  <si>
    <t>Yearly Growth Rate</t>
  </si>
  <si>
    <t>Earnings</t>
  </si>
  <si>
    <t>Sales</t>
  </si>
  <si>
    <t>CFO</t>
  </si>
  <si>
    <t>FCF</t>
  </si>
  <si>
    <t>Graham Numbers</t>
  </si>
  <si>
    <t>Multiplier</t>
  </si>
  <si>
    <t>Base Value</t>
  </si>
  <si>
    <t>Constant</t>
  </si>
  <si>
    <t>Graham P/E</t>
  </si>
  <si>
    <t>10 Years AAA Treasury Bonds in %</t>
  </si>
  <si>
    <t>N.A.</t>
  </si>
  <si>
    <t>Long Term Debt</t>
  </si>
  <si>
    <t>Book Value of Equity</t>
  </si>
  <si>
    <t>EPS</t>
  </si>
  <si>
    <t>DIV per Share</t>
  </si>
  <si>
    <t>Retained Earnings</t>
  </si>
  <si>
    <t>Cum. Retained Earnings</t>
  </si>
  <si>
    <t>Earnings Growth since inception</t>
  </si>
  <si>
    <t>5 years cumul. Retained Earnings</t>
  </si>
  <si>
    <t>Earnings Growth last 5 Years</t>
  </si>
  <si>
    <t>Capital Allocation efficiency since beg.</t>
  </si>
  <si>
    <t>Capital allocation Efficiency last 5 years</t>
  </si>
  <si>
    <t>Average Capital allocation efficiency since beg.</t>
  </si>
  <si>
    <t>Average Capital allocation efficiency last Years</t>
  </si>
  <si>
    <t>CFO per share</t>
  </si>
  <si>
    <t>CFO to Earnings Ratio</t>
  </si>
  <si>
    <t>Price per share</t>
  </si>
  <si>
    <t>Tangible Capital Employed per share</t>
  </si>
  <si>
    <t>TCE to Price per share</t>
  </si>
  <si>
    <t>ROTCE</t>
  </si>
  <si>
    <t>SHOULD THE COMPANY BUY BACK SHARES OR ISSUE CAPITAL ?</t>
  </si>
  <si>
    <t>Cost of capital from the company's standpoint</t>
  </si>
  <si>
    <t>Price to balance ROTCE and Cost of Capital</t>
  </si>
  <si>
    <t>Dividend Yield</t>
  </si>
  <si>
    <t>Tangible Capital Employed</t>
  </si>
  <si>
    <t>Min</t>
  </si>
  <si>
    <t>Max</t>
  </si>
  <si>
    <t>Average</t>
  </si>
  <si>
    <t>ROA</t>
  </si>
  <si>
    <t>ROE</t>
  </si>
  <si>
    <t>YEAR</t>
  </si>
  <si>
    <t>SALES PER SHARE</t>
  </si>
  <si>
    <t>ASSETS PER SHARE</t>
  </si>
  <si>
    <t>EARNINGS PER SHARE</t>
  </si>
  <si>
    <t>TANGIBLE CAPITAL EMPLOYED PER SHARE</t>
  </si>
  <si>
    <t>EARNINGS TO SALES RATIO</t>
  </si>
  <si>
    <t>SALES TO ASSETS RATIO</t>
  </si>
  <si>
    <t>ASSETS TO TANGIBLE CAPITAL EMPLOYED RATIO</t>
  </si>
  <si>
    <t>ROTCE DUPONT ANALYSIS</t>
  </si>
  <si>
    <t>ROE DUPONT ANALYSIS</t>
  </si>
  <si>
    <t>ASSETS TO EQUITY RATIO</t>
  </si>
  <si>
    <t>EQUITY PER SHARE</t>
  </si>
  <si>
    <t>Tangible Capital Employed per Share</t>
  </si>
  <si>
    <t>Dividend Growth Model</t>
  </si>
  <si>
    <t>Average ROTCE</t>
  </si>
  <si>
    <t>Computed Growth</t>
  </si>
  <si>
    <t>Average Payout Ratio</t>
  </si>
  <si>
    <t>Cost of Capital</t>
  </si>
  <si>
    <t>************************************************************************************</t>
  </si>
  <si>
    <t>Microsoft-Corporation</t>
  </si>
  <si>
    <t>MSFT</t>
  </si>
  <si>
    <t>isin code uninitialised</t>
  </si>
  <si>
    <t>Security id:</t>
  </si>
  <si>
    <t>Company Name:</t>
  </si>
  <si>
    <t xml:space="preserve"> Ticker:</t>
  </si>
  <si>
    <t xml:space="preserve"> Price:</t>
  </si>
  <si>
    <t xml:space="preserve"> Industry:</t>
  </si>
  <si>
    <t xml:space="preserve"> Country:</t>
  </si>
  <si>
    <t xml:space="preserve"> Sector:</t>
  </si>
  <si>
    <t xml:space="preserve"> Current month:</t>
  </si>
  <si>
    <t xml:space="preserve"> Civil Year:</t>
  </si>
  <si>
    <t xml:space="preserve"> Civil year reporting available:</t>
  </si>
  <si>
    <t xml:space="preserve"> Non Linear Fundamental Scoring:</t>
  </si>
  <si>
    <t xml:space="preserve"> Microsoft-Corporation</t>
  </si>
  <si>
    <t xml:space="preserve"> MSFT</t>
  </si>
  <si>
    <t xml:space="preserve"> 10---Technology</t>
  </si>
  <si>
    <t xml:space="preserve"> United-States</t>
  </si>
  <si>
    <t xml:space="preserve"> 1036---Software-&amp;-Programming</t>
  </si>
  <si>
    <t>Share price at the end of the year</t>
  </si>
  <si>
    <t>SHARES_OUTSTANDING:</t>
  </si>
  <si>
    <t xml:space="preserve">Min </t>
  </si>
  <si>
    <t xml:space="preserve">Max </t>
  </si>
  <si>
    <t xml:space="preserve">Mean </t>
  </si>
  <si>
    <t>STDV</t>
  </si>
  <si>
    <t>Fundamental value:</t>
  </si>
  <si>
    <t>Price to SHARES_OUTSTANDING</t>
  </si>
  <si>
    <t xml:space="preserve"> Price to average SHARES_OUTSTANDING:</t>
  </si>
  <si>
    <t>Distance to the mean in number of STDV</t>
  </si>
  <si>
    <t>SALES_PER_SHARE:</t>
  </si>
  <si>
    <t>Price to SALES_PER_SHARE</t>
  </si>
  <si>
    <t xml:space="preserve"> Price to average SALES_PER_SHARE:</t>
  </si>
  <si>
    <t>COGS_PER_SHARE:</t>
  </si>
  <si>
    <t>Price to COGS_PER_SHARE</t>
  </si>
  <si>
    <t xml:space="preserve"> Price to average COGS_PER_SHARE:</t>
  </si>
  <si>
    <t>GROSS_MARGIN_PERCENTAGE:</t>
  </si>
  <si>
    <t>Price to GROSS_MARGIN_PERCENTAGE</t>
  </si>
  <si>
    <t xml:space="preserve"> Price to average GROSS_MARGIN_PERCENTAGE:</t>
  </si>
  <si>
    <t>DEPRECIATION_AND_AMORTIZATION:</t>
  </si>
  <si>
    <t>Price to DEPRECIATION_AND_AMORTIZATION</t>
  </si>
  <si>
    <t xml:space="preserve"> Price to average DEPRECIATION_AND_AMORTIZATION:</t>
  </si>
  <si>
    <t>EARNINGS_PER_SHARE:</t>
  </si>
  <si>
    <t>Price to EARNINGS_PER_SHARE</t>
  </si>
  <si>
    <t xml:space="preserve"> Price to average EARNINGS_PER_SHARE:</t>
  </si>
  <si>
    <t>NON_RECURRING_ITEMS_PER_SHARE:</t>
  </si>
  <si>
    <t>Price to NON_RECURRING_ITEMS_PER_SHARE</t>
  </si>
  <si>
    <t xml:space="preserve"> Price to average NON_RECURRING_ITEMS_PER_SHARE:</t>
  </si>
  <si>
    <t>NOPAT_TO_SALES_RATIO:</t>
  </si>
  <si>
    <t>Price to NOPAT_TO_SALES_RATIO</t>
  </si>
  <si>
    <t xml:space="preserve"> Price to average NOPAT_TO_SALES_RATIO:</t>
  </si>
  <si>
    <t>DIVIDENDS_PER_SHARE:</t>
  </si>
  <si>
    <t>Price to DIVIDENDS_PER_SHARE</t>
  </si>
  <si>
    <t xml:space="preserve"> Price to average DIVIDENDS_PER_SHARE:</t>
  </si>
  <si>
    <t>CASH_FLOW_OP_PER_SHARE:</t>
  </si>
  <si>
    <t>Price to CASH_FLOW_OP_PER_SHARE</t>
  </si>
  <si>
    <t xml:space="preserve"> Price to average CASH_FLOW_OP_PER_SHARE:</t>
  </si>
  <si>
    <t>CAPEX_PER_SHARE:</t>
  </si>
  <si>
    <t>Price to CAPEX_PER_SHARE</t>
  </si>
  <si>
    <t xml:space="preserve"> Price to average CAPEX_PER_SHARE:</t>
  </si>
  <si>
    <t>FREE_CASH_FLOW_PER_SHARE:</t>
  </si>
  <si>
    <t>Price to FREE_CASH_FLOW_PER_SHARE</t>
  </si>
  <si>
    <t xml:space="preserve"> Price to average FREE_CASH_FLOW_PER_SHARE:</t>
  </si>
  <si>
    <t>TOTAL_ASSETS_PER_SHARE:</t>
  </si>
  <si>
    <t>Price to TOTAL_ASSETS_PER_SHARE</t>
  </si>
  <si>
    <t xml:space="preserve"> Price to average TOTAL_ASSETS_PER_SHARE:</t>
  </si>
  <si>
    <t>LONG_TERM_DEBT_PER_SHARE:</t>
  </si>
  <si>
    <t>Price to LONG_TERM_DEBT_PER_SHARE</t>
  </si>
  <si>
    <t xml:space="preserve"> Price to average LONG_TERM_DEBT_PER_SHARE:</t>
  </si>
  <si>
    <t>CURRENT_ASSETS_PER_SHARE:</t>
  </si>
  <si>
    <t>Price to CURRENT_ASSETS_PER_SHARE</t>
  </si>
  <si>
    <t xml:space="preserve"> Price to average CURRENT_ASSETS_PER_SHARE:</t>
  </si>
  <si>
    <t>CURRENT_LIABILITIES_PER_SHARE:</t>
  </si>
  <si>
    <t>Price to CURRENT_LIABILITIES_PER_SHARE</t>
  </si>
  <si>
    <t xml:space="preserve"> Price to average CURRENT_LIABILITIES_PER_SHARE:</t>
  </si>
  <si>
    <t>TANGIBLE_BOOK_VALUE_PER_SHARE:</t>
  </si>
  <si>
    <t>Price to TANGIBLE_BOOK_VALUE_PER_SHARE</t>
  </si>
  <si>
    <t xml:space="preserve"> Price to average TANGIBLE_BOOK_VALUE_PER_SHARE:</t>
  </si>
  <si>
    <t>BOOK_VALUE_PER_SHARE:</t>
  </si>
  <si>
    <t>Price to BOOK_VALUE_PER_SHARE</t>
  </si>
  <si>
    <t xml:space="preserve"> Price to average BOOK_VALUE_PER_SHARE:</t>
  </si>
  <si>
    <t>TANGIBLE_CAPITAL_EMPLOYED_PER_SHARE:</t>
  </si>
  <si>
    <t>Price to TANGIBLE_CAPITAL_EMPLOYED_PER_SHARE</t>
  </si>
  <si>
    <t xml:space="preserve"> Price to average TANGIBLE_CAPITAL_EMPLOYED_PER_SHARE:</t>
  </si>
  <si>
    <t>RECEIVABLES:</t>
  </si>
  <si>
    <t>Price to RECEIVABLES</t>
  </si>
  <si>
    <t xml:space="preserve"> Price to average RECEIVABLES:</t>
  </si>
  <si>
    <t>DIVIDENDS_GROWTH_PERCENTAGE:</t>
  </si>
  <si>
    <t>Average DIVIDENDS_GROWTH_PERCENTAGE</t>
  </si>
  <si>
    <t>Year to Year Growth</t>
  </si>
  <si>
    <t>Mean</t>
  </si>
  <si>
    <t>Distance from mean in number of STDV</t>
  </si>
  <si>
    <t>EARNINGS_PER_SHARE_GROWTH_PERCENTAGE:</t>
  </si>
  <si>
    <t>Average EARNINGS_PER_SHARE_GROWTH_PERCENTAGE</t>
  </si>
  <si>
    <t>RETURN_ON_ASSETS:</t>
  </si>
  <si>
    <t>Average RETURN_ON_ASSETS</t>
  </si>
  <si>
    <t>RETURN_ON_EQUITY:</t>
  </si>
  <si>
    <t>Average RETURN_ON_EQUITY</t>
  </si>
  <si>
    <t>RETURN_ON_TANGIBLE_CAPITAL_EMPLOYED:</t>
  </si>
  <si>
    <t>Average RETURN_ON_TANGIBLE_CAPITAL_EMPLOYED</t>
  </si>
  <si>
    <t>REINVESTED_RETURN_ON_EQUITY:</t>
  </si>
  <si>
    <t>Average REINVESTED_RETURN_ON_EQUITY</t>
  </si>
  <si>
    <t>EVA_RETURN_ON_INVESTED_CAPITAL:</t>
  </si>
  <si>
    <t>Average EVA_RETURN_ON_INVESTED_CAPITAL</t>
  </si>
  <si>
    <t>GROSS_DIVIDENDS_TO_EARNINGS_RATIO:</t>
  </si>
  <si>
    <t>Average GROSS_DIVIDENDS_TO_EARNINGS_RATIO</t>
  </si>
  <si>
    <t>GROSS_DIVIDENDS_TO_FCF_RATIO:</t>
  </si>
  <si>
    <t>Average GROSS_DIVIDENDS_TO_FCF_RATIO</t>
  </si>
  <si>
    <t>FCF_TO_TOTAL_DEBT_RATIO:</t>
  </si>
  <si>
    <t>Average FCF_TO_TOTAL_DEBT_RATIO</t>
  </si>
  <si>
    <t>CURRENT_RATIO:</t>
  </si>
  <si>
    <t>Average CURRENT_RATIO</t>
  </si>
  <si>
    <t>Trend analysis:</t>
  </si>
  <si>
    <t>October 2016</t>
  </si>
  <si>
    <t>September 2016</t>
  </si>
  <si>
    <t>August 2016</t>
  </si>
  <si>
    <t>July 2016</t>
  </si>
  <si>
    <t>June 2016</t>
  </si>
  <si>
    <t>May 2016</t>
  </si>
  <si>
    <t>April 2016</t>
  </si>
  <si>
    <t>March 2016</t>
  </si>
  <si>
    <t>February 2016</t>
  </si>
  <si>
    <t>January 2016</t>
  </si>
  <si>
    <t>December 2015</t>
  </si>
  <si>
    <t>November 2015</t>
  </si>
  <si>
    <t>October 2015</t>
  </si>
  <si>
    <t>September 2015</t>
  </si>
  <si>
    <t>August 2015</t>
  </si>
  <si>
    <t>July 2015</t>
  </si>
  <si>
    <t>June 2015</t>
  </si>
  <si>
    <t>May 2015</t>
  </si>
  <si>
    <t>April 2015</t>
  </si>
  <si>
    <t>March 2015</t>
  </si>
  <si>
    <t>February 2015</t>
  </si>
  <si>
    <t>January 2015</t>
  </si>
  <si>
    <t>December 2014</t>
  </si>
  <si>
    <t>November 2014</t>
  </si>
  <si>
    <t>October 2014</t>
  </si>
  <si>
    <t>September 2014</t>
  </si>
  <si>
    <t>August 2014</t>
  </si>
  <si>
    <t>July 2014</t>
  </si>
  <si>
    <t>June 2014</t>
  </si>
  <si>
    <t>Two Month Price Average:</t>
  </si>
  <si>
    <t>Min:</t>
  </si>
  <si>
    <t>Average:</t>
  </si>
  <si>
    <t>Max:</t>
  </si>
  <si>
    <t>Stdev:</t>
  </si>
  <si>
    <t>Six Month Price Average:</t>
  </si>
  <si>
    <t>Two Months - Six Month Price Trend:</t>
  </si>
  <si>
    <t>Change in Price Trend:</t>
  </si>
  <si>
    <t>Nr Values:</t>
  </si>
  <si>
    <t>Nr Negative Values:</t>
  </si>
  <si>
    <t>Nr Positive Values:</t>
  </si>
  <si>
    <t>(last) 60,530000</t>
  </si>
  <si>
    <t>Perc, Y_to_Y growth</t>
  </si>
  <si>
    <t>Shares Outstanding (M)</t>
  </si>
  <si>
    <t>Microsoft Corporation</t>
  </si>
  <si>
    <t>Fair PE Ratio (Gordon Shapiro)</t>
  </si>
  <si>
    <t>Dividends/FCF Ratio</t>
  </si>
  <si>
    <t>Expected Sales Growth Rate</t>
  </si>
  <si>
    <t>Last Dividend</t>
  </si>
  <si>
    <t>Expected ROTCE</t>
  </si>
  <si>
    <t>Expected Dividend Payout Ratio</t>
  </si>
  <si>
    <t>Fair Value</t>
  </si>
  <si>
    <t>Fair Value (PER)</t>
  </si>
  <si>
    <t>Fair Dividend Yield</t>
  </si>
  <si>
    <t>Last FCF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</si>
</sst>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b/>
      <sz val="14"/>
      <name val="Verdana"/>
    </font>
    <font>
      <b/>
      <sz val="12"/>
      <name val="Verdana"/>
    </font>
    <font>
      <sz val="12"/>
      <name val="Verdana"/>
    </font>
    <font>
      <b/>
      <sz val="16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color theme="0"/>
      <name val="Verdana"/>
    </font>
    <font>
      <b/>
      <sz val="14"/>
      <color theme="0"/>
      <name val="Verdana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1">
    <xf numFmtId="0" fontId="0" fillId="0" borderId="0" xfId="0"/>
    <xf numFmtId="2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0" borderId="0" xfId="0" applyFont="1"/>
    <xf numFmtId="0" fontId="8" fillId="0" borderId="0" xfId="0" applyFont="1"/>
    <xf numFmtId="4" fontId="5" fillId="0" borderId="0" xfId="0" applyNumberFormat="1" applyFont="1"/>
    <xf numFmtId="4" fontId="8" fillId="0" borderId="0" xfId="0" applyNumberFormat="1" applyFont="1"/>
    <xf numFmtId="9" fontId="6" fillId="2" borderId="0" xfId="0" applyNumberFormat="1" applyFont="1" applyFill="1"/>
    <xf numFmtId="0" fontId="0" fillId="2" borderId="0" xfId="0" applyFill="1"/>
    <xf numFmtId="2" fontId="0" fillId="2" borderId="0" xfId="0" applyNumberFormat="1" applyFill="1"/>
    <xf numFmtId="0" fontId="6" fillId="2" borderId="0" xfId="0" applyFont="1" applyFill="1"/>
    <xf numFmtId="0" fontId="8" fillId="0" borderId="0" xfId="0" applyFont="1" applyAlignment="1">
      <alignment wrapText="1"/>
    </xf>
    <xf numFmtId="9" fontId="6" fillId="0" borderId="0" xfId="0" applyNumberFormat="1" applyFont="1" applyFill="1"/>
    <xf numFmtId="2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/>
    <xf numFmtId="10" fontId="9" fillId="0" borderId="0" xfId="0" applyNumberFormat="1" applyFont="1"/>
    <xf numFmtId="0" fontId="0" fillId="3" borderId="0" xfId="0" applyFill="1"/>
    <xf numFmtId="0" fontId="4" fillId="0" borderId="0" xfId="0" applyFont="1"/>
    <xf numFmtId="0" fontId="0" fillId="0" borderId="0" xfId="0" quotePrefix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" xfId="0" applyFont="1" applyBorder="1"/>
    <xf numFmtId="10" fontId="0" fillId="0" borderId="2" xfId="0" applyNumberFormat="1" applyBorder="1"/>
    <xf numFmtId="0" fontId="4" fillId="0" borderId="4" xfId="0" applyFont="1" applyBorder="1"/>
    <xf numFmtId="10" fontId="0" fillId="0" borderId="5" xfId="0" applyNumberFormat="1" applyBorder="1"/>
    <xf numFmtId="0" fontId="3" fillId="0" borderId="0" xfId="0" applyFont="1"/>
    <xf numFmtId="0" fontId="11" fillId="0" borderId="0" xfId="0" applyFont="1" applyAlignment="1">
      <alignment horizontal="center" vertical="center"/>
    </xf>
    <xf numFmtId="10" fontId="0" fillId="3" borderId="0" xfId="0" applyNumberFormat="1" applyFill="1"/>
    <xf numFmtId="2" fontId="0" fillId="3" borderId="0" xfId="0" applyNumberFormat="1" applyFill="1"/>
    <xf numFmtId="0" fontId="1" fillId="0" borderId="0" xfId="0" applyFont="1"/>
    <xf numFmtId="9" fontId="0" fillId="0" borderId="0" xfId="0" applyNumberFormat="1"/>
    <xf numFmtId="9" fontId="0" fillId="3" borderId="0" xfId="0" applyNumberFormat="1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/>
    <xf numFmtId="10" fontId="0" fillId="0" borderId="0" xfId="0" applyNumberFormat="1" applyAlignment="1">
      <alignment wrapText="1"/>
    </xf>
    <xf numFmtId="10" fontId="1" fillId="0" borderId="0" xfId="0" applyNumberFormat="1" applyFont="1"/>
    <xf numFmtId="10" fontId="0" fillId="0" borderId="0" xfId="0" applyNumberFormat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2" fontId="9" fillId="0" borderId="0" xfId="0" applyNumberFormat="1" applyFont="1"/>
    <xf numFmtId="0" fontId="9" fillId="0" borderId="0" xfId="0" applyFont="1" applyAlignment="1">
      <alignment horizontal="center"/>
    </xf>
    <xf numFmtId="10" fontId="0" fillId="2" borderId="0" xfId="0" applyNumberFormat="1" applyFont="1" applyFill="1"/>
    <xf numFmtId="9" fontId="0" fillId="2" borderId="0" xfId="0" applyNumberFormat="1" applyFont="1" applyFill="1"/>
    <xf numFmtId="0" fontId="0" fillId="6" borderId="0" xfId="0" applyFill="1"/>
    <xf numFmtId="9" fontId="0" fillId="6" borderId="0" xfId="0" applyNumberFormat="1" applyFill="1"/>
    <xf numFmtId="0" fontId="14" fillId="7" borderId="0" xfId="0" applyFont="1" applyFill="1"/>
    <xf numFmtId="0" fontId="15" fillId="7" borderId="0" xfId="0" applyFont="1" applyFill="1" applyAlignment="1">
      <alignment horizontal="center"/>
    </xf>
    <xf numFmtId="0" fontId="9" fillId="0" borderId="0" xfId="0" applyFont="1" applyAlignment="1">
      <alignment wrapText="1"/>
    </xf>
    <xf numFmtId="4" fontId="0" fillId="4" borderId="0" xfId="0" applyNumberFormat="1" applyFill="1"/>
    <xf numFmtId="4" fontId="0" fillId="5" borderId="0" xfId="0" applyNumberFormat="1" applyFill="1"/>
    <xf numFmtId="10" fontId="0" fillId="5" borderId="0" xfId="0" applyNumberFormat="1" applyFill="1"/>
    <xf numFmtId="0" fontId="16" fillId="0" borderId="0" xfId="0" applyFont="1"/>
    <xf numFmtId="4" fontId="0" fillId="0" borderId="0" xfId="0" applyNumberForma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1">
    <dxf>
      <font>
        <b/>
        <i val="0"/>
        <condense val="0"/>
        <extend val="0"/>
        <color indexed="9"/>
      </font>
      <fill>
        <patternFill>
          <bgColor indexed="8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workbookViewId="0">
      <selection activeCell="D10" sqref="D10"/>
    </sheetView>
  </sheetViews>
  <sheetFormatPr baseColWidth="10" defaultRowHeight="13" x14ac:dyDescent="0.15"/>
  <cols>
    <col min="1" max="1" width="42.5" customWidth="1"/>
    <col min="2" max="2" width="12.6640625" bestFit="1" customWidth="1"/>
    <col min="5" max="5" width="18.5" customWidth="1"/>
    <col min="8" max="8" width="18.6640625" customWidth="1"/>
  </cols>
  <sheetData>
    <row r="1" spans="1:20" ht="18" x14ac:dyDescent="0.2">
      <c r="J1" s="24" t="s">
        <v>72</v>
      </c>
    </row>
    <row r="2" spans="1:20" ht="18" x14ac:dyDescent="0.2">
      <c r="J2" s="24" t="s">
        <v>394</v>
      </c>
    </row>
    <row r="4" spans="1:20" x14ac:dyDescent="0.15">
      <c r="A4" t="s">
        <v>136</v>
      </c>
      <c r="B4" s="20">
        <f>Fundamentals!J9/1000000</f>
        <v>7925</v>
      </c>
    </row>
    <row r="7" spans="1:20" ht="14" thickBot="1" x14ac:dyDescent="0.2">
      <c r="A7" t="s">
        <v>44</v>
      </c>
      <c r="B7" s="56" t="s">
        <v>190</v>
      </c>
      <c r="H7" t="s">
        <v>48</v>
      </c>
      <c r="I7">
        <v>5</v>
      </c>
    </row>
    <row r="8" spans="1:20" x14ac:dyDescent="0.15">
      <c r="K8" s="4"/>
      <c r="L8" s="5" t="s">
        <v>59</v>
      </c>
      <c r="M8" s="5" t="s">
        <v>60</v>
      </c>
      <c r="N8" s="5" t="s">
        <v>61</v>
      </c>
      <c r="O8" s="5" t="s">
        <v>62</v>
      </c>
      <c r="P8" s="6" t="s">
        <v>63</v>
      </c>
      <c r="R8" t="s">
        <v>64</v>
      </c>
      <c r="T8" t="s">
        <v>68</v>
      </c>
    </row>
    <row r="9" spans="1:20" x14ac:dyDescent="0.15">
      <c r="A9" t="s">
        <v>45</v>
      </c>
      <c r="B9" s="18" t="s">
        <v>73</v>
      </c>
      <c r="D9" t="s">
        <v>11</v>
      </c>
      <c r="E9" t="s">
        <v>12</v>
      </c>
      <c r="F9" t="s">
        <v>13</v>
      </c>
      <c r="H9" t="s">
        <v>52</v>
      </c>
      <c r="I9" s="1" t="e">
        <f>B9*POWER(1+B10,I7)</f>
        <v>#VALUE!</v>
      </c>
      <c r="K9" s="7" t="s">
        <v>65</v>
      </c>
      <c r="L9" s="8" t="str">
        <f>B9</f>
        <v>N.A.</v>
      </c>
      <c r="M9" s="8" t="e">
        <f>L9*(1+$B$10)</f>
        <v>#VALUE!</v>
      </c>
      <c r="N9" s="8" t="e">
        <f t="shared" ref="N9:P9" si="0">M9*(1+$B$10)</f>
        <v>#VALUE!</v>
      </c>
      <c r="O9" s="8" t="e">
        <f t="shared" si="0"/>
        <v>#VALUE!</v>
      </c>
      <c r="P9" s="9" t="e">
        <f t="shared" si="0"/>
        <v>#VALUE!</v>
      </c>
      <c r="R9" t="e">
        <f>SUM(L9:P9)</f>
        <v>#VALUE!</v>
      </c>
      <c r="T9" t="e">
        <f>P9*(1+$B10)</f>
        <v>#VALUE!</v>
      </c>
    </row>
    <row r="10" spans="1:20" x14ac:dyDescent="0.15">
      <c r="A10" t="s">
        <v>53</v>
      </c>
      <c r="B10" s="55">
        <f>AVERAGE('Dividends based fair value'!F31,'Dividends based fair value'!F32,'Dividends based fair value'!F33,'Dividends based fair value'!F34)</f>
        <v>4.6443527916666669</v>
      </c>
      <c r="D10" s="18">
        <f>'Dividends based fair value'!C31</f>
        <v>2.7269999999999999</v>
      </c>
      <c r="E10" s="18">
        <f>'Dividends based fair value'!B31</f>
        <v>2.12</v>
      </c>
      <c r="F10" s="2">
        <f>(E10-D10)/(D10*D13)</f>
        <v>-4.4517785111844503E-2</v>
      </c>
      <c r="K10" s="7" t="s">
        <v>67</v>
      </c>
      <c r="L10" s="8">
        <v>1</v>
      </c>
      <c r="M10" s="8" t="e">
        <f>1/(1+$B$7)</f>
        <v>#VALUE!</v>
      </c>
      <c r="N10" s="8" t="e">
        <f>M10/(1+$B$7)</f>
        <v>#VALUE!</v>
      </c>
      <c r="O10" s="8" t="e">
        <f t="shared" ref="O10:P10" si="1">N10/(1+$B$7)</f>
        <v>#VALUE!</v>
      </c>
      <c r="P10" s="9" t="e">
        <f t="shared" si="1"/>
        <v>#VALUE!</v>
      </c>
      <c r="T10" t="e">
        <f>P10/(1+B7)</f>
        <v>#VALUE!</v>
      </c>
    </row>
    <row r="11" spans="1:20" ht="14" thickBot="1" x14ac:dyDescent="0.2">
      <c r="A11" t="s">
        <v>46</v>
      </c>
      <c r="B11" s="22">
        <v>0.3</v>
      </c>
      <c r="K11" s="10" t="s">
        <v>66</v>
      </c>
      <c r="L11" s="11" t="e">
        <f>L9*L10</f>
        <v>#VALUE!</v>
      </c>
      <c r="M11" s="11" t="e">
        <f t="shared" ref="M11:P11" si="2">M9*M10</f>
        <v>#VALUE!</v>
      </c>
      <c r="N11" s="11" t="e">
        <f t="shared" si="2"/>
        <v>#VALUE!</v>
      </c>
      <c r="O11" s="11" t="e">
        <f t="shared" si="2"/>
        <v>#VALUE!</v>
      </c>
      <c r="P11" s="12" t="e">
        <f t="shared" si="2"/>
        <v>#VALUE!</v>
      </c>
      <c r="R11" t="e">
        <f>SUM(L11:P11)</f>
        <v>#VALUE!</v>
      </c>
      <c r="T11" t="e">
        <f>T10*T9</f>
        <v>#VALUE!</v>
      </c>
    </row>
    <row r="12" spans="1:20" x14ac:dyDescent="0.15">
      <c r="A12" t="s">
        <v>47</v>
      </c>
      <c r="B12" s="22">
        <v>0.15</v>
      </c>
      <c r="D12" t="s">
        <v>14</v>
      </c>
    </row>
    <row r="13" spans="1:20" x14ac:dyDescent="0.15">
      <c r="A13" t="s">
        <v>49</v>
      </c>
      <c r="B13" s="3" t="e">
        <f>(1+B12*(1-B11))/(1+B7)</f>
        <v>#VALUE!</v>
      </c>
      <c r="D13" s="18">
        <f>'Dividends based fair value'!B26</f>
        <v>5</v>
      </c>
      <c r="H13" t="s">
        <v>56</v>
      </c>
      <c r="I13" t="e">
        <f>(POWER(B13,I7)-1)/(B13-1)</f>
        <v>#VALUE!</v>
      </c>
    </row>
    <row r="14" spans="1:20" x14ac:dyDescent="0.15">
      <c r="H14" t="s">
        <v>70</v>
      </c>
      <c r="I14" t="e">
        <f>B9*POWER(B13,5)</f>
        <v>#VALUE!</v>
      </c>
    </row>
    <row r="15" spans="1:20" x14ac:dyDescent="0.15">
      <c r="A15" t="s">
        <v>50</v>
      </c>
      <c r="B15" s="17">
        <v>0.05</v>
      </c>
    </row>
    <row r="16" spans="1:20" x14ac:dyDescent="0.15">
      <c r="A16" t="s">
        <v>51</v>
      </c>
      <c r="B16" s="19">
        <v>10</v>
      </c>
    </row>
    <row r="17" spans="1:10" x14ac:dyDescent="0.15">
      <c r="A17" t="s">
        <v>54</v>
      </c>
      <c r="B17" s="1" t="e">
        <f>I9*B16</f>
        <v>#VALUE!</v>
      </c>
    </row>
    <row r="18" spans="1:10" x14ac:dyDescent="0.15">
      <c r="A18" t="s">
        <v>55</v>
      </c>
      <c r="B18" s="3" t="e">
        <f>POWER(1/(1+B7),I7)</f>
        <v>#VALUE!</v>
      </c>
    </row>
    <row r="21" spans="1:10" x14ac:dyDescent="0.15">
      <c r="A21" t="s">
        <v>58</v>
      </c>
      <c r="B21" s="23" t="e">
        <f>R11</f>
        <v>#VALUE!</v>
      </c>
      <c r="I21" s="3"/>
      <c r="J21" s="3"/>
    </row>
    <row r="22" spans="1:10" x14ac:dyDescent="0.15">
      <c r="A22" t="s">
        <v>57</v>
      </c>
      <c r="B22" s="23" t="e">
        <f>B17*B18</f>
        <v>#VALUE!</v>
      </c>
    </row>
    <row r="24" spans="1:10" x14ac:dyDescent="0.15">
      <c r="A24" s="13" t="s">
        <v>155</v>
      </c>
      <c r="B24" s="15" t="e">
        <f>B21+B22</f>
        <v>#VALUE!</v>
      </c>
    </row>
    <row r="25" spans="1:10" x14ac:dyDescent="0.15">
      <c r="A25" s="13"/>
      <c r="B25" s="15"/>
    </row>
    <row r="26" spans="1:10" x14ac:dyDescent="0.15">
      <c r="C26" t="s">
        <v>154</v>
      </c>
      <c r="E26" t="s">
        <v>156</v>
      </c>
      <c r="F26" t="s">
        <v>41</v>
      </c>
      <c r="H26" t="s">
        <v>122</v>
      </c>
    </row>
    <row r="27" spans="1:10" x14ac:dyDescent="0.15">
      <c r="A27" t="s">
        <v>152</v>
      </c>
      <c r="B27" s="20" t="s">
        <v>73</v>
      </c>
      <c r="C27" t="e">
        <f>B27/B4</f>
        <v>#VALUE!</v>
      </c>
      <c r="E27" t="e">
        <f>C27-C28</f>
        <v>#VALUE!</v>
      </c>
      <c r="F27" t="e">
        <f>B35/E27</f>
        <v>#VALUE!</v>
      </c>
      <c r="H27" s="20">
        <v>2</v>
      </c>
    </row>
    <row r="28" spans="1:10" x14ac:dyDescent="0.15">
      <c r="A28" t="s">
        <v>153</v>
      </c>
      <c r="B28" s="20" t="s">
        <v>73</v>
      </c>
      <c r="C28" t="e">
        <f>B28/B4</f>
        <v>#VALUE!</v>
      </c>
    </row>
    <row r="30" spans="1:10" x14ac:dyDescent="0.15">
      <c r="A30" t="s">
        <v>137</v>
      </c>
      <c r="B30" s="20" t="s">
        <v>151</v>
      </c>
      <c r="D30" t="s">
        <v>150</v>
      </c>
      <c r="E30" t="e">
        <f>B30/B4</f>
        <v>#VALUE!</v>
      </c>
      <c r="F30" t="s">
        <v>232</v>
      </c>
      <c r="G30" s="20" t="s">
        <v>190</v>
      </c>
    </row>
    <row r="33" spans="1:5" ht="18" x14ac:dyDescent="0.2">
      <c r="A33" s="21" t="s">
        <v>69</v>
      </c>
      <c r="B33" s="16" t="e">
        <f>B24+E30-G30</f>
        <v>#VALUE!</v>
      </c>
      <c r="D33" s="68" t="e">
        <f>IF(AND(F27&lt;H27,F27&gt;0),"LOW PRICE TO CASH !","")</f>
        <v>#VALUE!</v>
      </c>
      <c r="E33" s="68"/>
    </row>
    <row r="35" spans="1:5" x14ac:dyDescent="0.15">
      <c r="A35" t="s">
        <v>71</v>
      </c>
      <c r="B35" s="20" t="s">
        <v>32</v>
      </c>
    </row>
    <row r="36" spans="1:5" ht="16" x14ac:dyDescent="0.2">
      <c r="A36" s="25" t="s">
        <v>33</v>
      </c>
      <c r="B36" s="26" t="e">
        <f>(B33-B35)/B33</f>
        <v>#VALUE!</v>
      </c>
    </row>
    <row r="38" spans="1:5" x14ac:dyDescent="0.15">
      <c r="A38" t="s">
        <v>42</v>
      </c>
    </row>
    <row r="39" spans="1:5" x14ac:dyDescent="0.15">
      <c r="A39" t="s">
        <v>43</v>
      </c>
      <c r="B39" t="e">
        <f>B9*(8.5+2*B10*100)</f>
        <v>#VALUE!</v>
      </c>
    </row>
    <row r="42" spans="1:5" x14ac:dyDescent="0.15">
      <c r="A42" s="41" t="s">
        <v>184</v>
      </c>
      <c r="B42" s="41"/>
      <c r="C42" s="41" t="s">
        <v>186</v>
      </c>
    </row>
    <row r="43" spans="1:5" x14ac:dyDescent="0.15">
      <c r="A43" t="s">
        <v>187</v>
      </c>
      <c r="B43">
        <v>8.5</v>
      </c>
      <c r="C43">
        <v>8.5</v>
      </c>
    </row>
    <row r="44" spans="1:5" x14ac:dyDescent="0.15">
      <c r="A44" t="s">
        <v>185</v>
      </c>
      <c r="B44">
        <v>2</v>
      </c>
      <c r="C44">
        <v>2</v>
      </c>
    </row>
    <row r="45" spans="1:5" x14ac:dyDescent="0.15">
      <c r="A45" t="s">
        <v>189</v>
      </c>
      <c r="B45" s="55" t="s">
        <v>190</v>
      </c>
      <c r="C45" s="49">
        <v>4.3999999999999997E-2</v>
      </c>
    </row>
    <row r="46" spans="1:5" x14ac:dyDescent="0.15">
      <c r="A46" t="s">
        <v>188</v>
      </c>
      <c r="B46" t="e">
        <f>(B43+B44*B10*100)*4.4%/B45</f>
        <v>#VALUE!</v>
      </c>
    </row>
  </sheetData>
  <mergeCells count="1">
    <mergeCell ref="D33:E33"/>
  </mergeCells>
  <phoneticPr fontId="7" type="noConversion"/>
  <conditionalFormatting sqref="D33:E33">
    <cfRule type="cellIs" dxfId="0" priority="0" stopIfTrue="1" operator="equal">
      <formula>"LOW PRICE TO CASH !"</formula>
    </cfRule>
  </conditionalFormatting>
  <pageMargins left="0.75" right="0.75" top="1" bottom="1" header="0.5" footer="0.5"/>
  <pageSetup paperSize="9"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13" sqref="I13"/>
    </sheetView>
  </sheetViews>
  <sheetFormatPr baseColWidth="10" defaultRowHeight="13" x14ac:dyDescent="0.15"/>
  <cols>
    <col min="1" max="1" width="31.6640625" customWidth="1"/>
    <col min="4" max="4" width="15.5" customWidth="1"/>
  </cols>
  <sheetData>
    <row r="1" spans="1:9" x14ac:dyDescent="0.15">
      <c r="A1" s="41" t="s">
        <v>98</v>
      </c>
      <c r="B1" s="27" t="s">
        <v>99</v>
      </c>
    </row>
    <row r="3" spans="1:9" s="45" customFormat="1" ht="39" x14ac:dyDescent="0.15">
      <c r="A3" s="44" t="s">
        <v>123</v>
      </c>
      <c r="B3" s="45">
        <v>100</v>
      </c>
      <c r="D3" s="44" t="s">
        <v>124</v>
      </c>
      <c r="E3" s="45">
        <f>B3*(1-B5)</f>
        <v>100</v>
      </c>
      <c r="G3" s="44" t="s">
        <v>125</v>
      </c>
      <c r="H3" s="45">
        <f>B3*(1-B4)+E3*B4</f>
        <v>100</v>
      </c>
    </row>
    <row r="4" spans="1:9" x14ac:dyDescent="0.15">
      <c r="A4" t="s">
        <v>126</v>
      </c>
      <c r="B4" s="43">
        <v>0</v>
      </c>
      <c r="C4" s="42"/>
    </row>
    <row r="5" spans="1:9" x14ac:dyDescent="0.15">
      <c r="A5" t="s">
        <v>127</v>
      </c>
      <c r="B5" s="43">
        <v>0</v>
      </c>
      <c r="C5" s="42"/>
    </row>
    <row r="7" spans="1:9" x14ac:dyDescent="0.15">
      <c r="A7" t="s">
        <v>128</v>
      </c>
      <c r="B7" s="49">
        <f>(B3-H3)/B3</f>
        <v>0</v>
      </c>
    </row>
    <row r="8" spans="1:9" x14ac:dyDescent="0.15">
      <c r="A8" t="s">
        <v>96</v>
      </c>
      <c r="B8" s="49" t="e">
        <f>1-POWER(1-B7,1/B1)</f>
        <v>#VALUE!</v>
      </c>
    </row>
    <row r="11" spans="1:9" ht="18" x14ac:dyDescent="0.2">
      <c r="A11" s="14" t="s">
        <v>129</v>
      </c>
    </row>
    <row r="12" spans="1:9" x14ac:dyDescent="0.15">
      <c r="A12" s="41" t="s">
        <v>130</v>
      </c>
      <c r="B12" s="41" t="s">
        <v>131</v>
      </c>
      <c r="C12" s="41" t="s">
        <v>132</v>
      </c>
      <c r="D12" s="41" t="s">
        <v>133</v>
      </c>
      <c r="E12" s="41"/>
      <c r="F12" s="41" t="s">
        <v>134</v>
      </c>
      <c r="H12" s="41" t="s">
        <v>39</v>
      </c>
      <c r="I12" s="41" t="s">
        <v>40</v>
      </c>
    </row>
    <row r="13" spans="1:9" x14ac:dyDescent="0.15">
      <c r="A13">
        <v>1</v>
      </c>
      <c r="B13" s="39">
        <v>0</v>
      </c>
      <c r="C13" s="39">
        <v>0</v>
      </c>
      <c r="D13" s="2">
        <f>B13*C13</f>
        <v>0</v>
      </c>
      <c r="F13" s="46">
        <f>1-D13</f>
        <v>1</v>
      </c>
      <c r="H13" t="s">
        <v>34</v>
      </c>
    </row>
    <row r="14" spans="1:9" x14ac:dyDescent="0.15">
      <c r="A14">
        <f>A13+1</f>
        <v>2</v>
      </c>
      <c r="B14" s="39">
        <v>0</v>
      </c>
      <c r="C14" s="39">
        <v>0</v>
      </c>
      <c r="D14" s="2">
        <f t="shared" ref="D14:D22" si="0">B14*C14</f>
        <v>0</v>
      </c>
      <c r="F14" s="46">
        <f>F13*(1-D14)</f>
        <v>1</v>
      </c>
      <c r="H14" t="s">
        <v>35</v>
      </c>
    </row>
    <row r="15" spans="1:9" x14ac:dyDescent="0.15">
      <c r="A15">
        <f t="shared" ref="A15:A21" si="1">A14+1</f>
        <v>3</v>
      </c>
      <c r="B15" s="39">
        <v>0</v>
      </c>
      <c r="C15" s="39">
        <v>0</v>
      </c>
      <c r="D15" s="2">
        <f t="shared" si="0"/>
        <v>0</v>
      </c>
      <c r="F15" s="46">
        <f t="shared" ref="F15:F22" si="2">F14*(1-D15)</f>
        <v>1</v>
      </c>
      <c r="H15" t="s">
        <v>36</v>
      </c>
    </row>
    <row r="16" spans="1:9" x14ac:dyDescent="0.15">
      <c r="A16">
        <f t="shared" si="1"/>
        <v>4</v>
      </c>
      <c r="B16" s="39">
        <v>0</v>
      </c>
      <c r="C16" s="39">
        <v>0</v>
      </c>
      <c r="D16" s="2">
        <f t="shared" si="0"/>
        <v>0</v>
      </c>
      <c r="F16" s="46">
        <f t="shared" si="2"/>
        <v>1</v>
      </c>
      <c r="H16" t="s">
        <v>37</v>
      </c>
    </row>
    <row r="17" spans="1:8" x14ac:dyDescent="0.15">
      <c r="A17">
        <f t="shared" si="1"/>
        <v>5</v>
      </c>
      <c r="B17" s="39">
        <v>0</v>
      </c>
      <c r="C17" s="39">
        <v>0</v>
      </c>
      <c r="D17" s="2">
        <f t="shared" si="0"/>
        <v>0</v>
      </c>
      <c r="F17" s="46">
        <f t="shared" si="2"/>
        <v>1</v>
      </c>
      <c r="H17" t="s">
        <v>38</v>
      </c>
    </row>
    <row r="18" spans="1:8" x14ac:dyDescent="0.15">
      <c r="A18">
        <f t="shared" si="1"/>
        <v>6</v>
      </c>
      <c r="B18" s="39">
        <v>0</v>
      </c>
      <c r="C18" s="39">
        <v>0</v>
      </c>
      <c r="D18" s="2">
        <f t="shared" si="0"/>
        <v>0</v>
      </c>
      <c r="F18" s="46">
        <f t="shared" si="2"/>
        <v>1</v>
      </c>
    </row>
    <row r="19" spans="1:8" x14ac:dyDescent="0.15">
      <c r="A19">
        <f t="shared" si="1"/>
        <v>7</v>
      </c>
      <c r="B19" s="39">
        <v>0</v>
      </c>
      <c r="C19" s="39">
        <v>0</v>
      </c>
      <c r="D19" s="2">
        <f t="shared" si="0"/>
        <v>0</v>
      </c>
      <c r="F19" s="46">
        <f t="shared" si="2"/>
        <v>1</v>
      </c>
    </row>
    <row r="20" spans="1:8" x14ac:dyDescent="0.15">
      <c r="A20">
        <f t="shared" si="1"/>
        <v>8</v>
      </c>
      <c r="B20" s="39">
        <v>0</v>
      </c>
      <c r="C20" s="39">
        <v>0</v>
      </c>
      <c r="D20" s="2">
        <f t="shared" si="0"/>
        <v>0</v>
      </c>
      <c r="F20" s="46">
        <f t="shared" si="2"/>
        <v>1</v>
      </c>
    </row>
    <row r="21" spans="1:8" x14ac:dyDescent="0.15">
      <c r="A21">
        <f t="shared" si="1"/>
        <v>9</v>
      </c>
      <c r="B21" s="39">
        <v>0</v>
      </c>
      <c r="C21" s="39">
        <v>0</v>
      </c>
      <c r="D21" s="2">
        <f t="shared" si="0"/>
        <v>0</v>
      </c>
      <c r="F21" s="46">
        <f t="shared" si="2"/>
        <v>1</v>
      </c>
    </row>
    <row r="22" spans="1:8" x14ac:dyDescent="0.15">
      <c r="A22">
        <f>A21+1</f>
        <v>10</v>
      </c>
      <c r="B22" s="39">
        <v>0</v>
      </c>
      <c r="C22" s="39">
        <v>0</v>
      </c>
      <c r="D22" s="2">
        <f t="shared" si="0"/>
        <v>0</v>
      </c>
      <c r="F22" s="46">
        <f t="shared" si="2"/>
        <v>1</v>
      </c>
    </row>
    <row r="25" spans="1:8" x14ac:dyDescent="0.15">
      <c r="A25" s="47" t="s">
        <v>135</v>
      </c>
      <c r="B25" s="48">
        <f>(1-F22)</f>
        <v>0</v>
      </c>
    </row>
    <row r="26" spans="1:8" x14ac:dyDescent="0.15">
      <c r="A26" s="47"/>
      <c r="B26" s="48"/>
    </row>
    <row r="27" spans="1:8" x14ac:dyDescent="0.15">
      <c r="A27" s="41" t="s">
        <v>97</v>
      </c>
      <c r="B27" s="48" t="e">
        <f>1-POWER(1-B25,1/B1)</f>
        <v>#VALUE!</v>
      </c>
    </row>
  </sheetData>
  <phoneticPr fontId="7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B11" sqref="B11"/>
    </sheetView>
  </sheetViews>
  <sheetFormatPr baseColWidth="10" defaultRowHeight="13" x14ac:dyDescent="0.15"/>
  <cols>
    <col min="1" max="1" width="30.5" customWidth="1"/>
    <col min="2" max="6" width="11.1640625" bestFit="1" customWidth="1"/>
  </cols>
  <sheetData>
    <row r="1" spans="1:7" ht="18" x14ac:dyDescent="0.2">
      <c r="G1" s="24" t="str">
        <f>'Earningsgrowth based Fair Value'!J2</f>
        <v>Microsoft Corporation</v>
      </c>
    </row>
    <row r="3" spans="1:7" x14ac:dyDescent="0.15">
      <c r="A3" s="41" t="s">
        <v>161</v>
      </c>
      <c r="B3" s="52">
        <v>0.06</v>
      </c>
    </row>
    <row r="4" spans="1:7" x14ac:dyDescent="0.15">
      <c r="A4" s="41" t="s">
        <v>163</v>
      </c>
      <c r="B4" s="49">
        <f>100%</f>
        <v>1</v>
      </c>
      <c r="C4" s="49">
        <f>B4*(1-$B$3)</f>
        <v>0.94</v>
      </c>
      <c r="D4" s="49">
        <f t="shared" ref="D4:G4" si="0">C4*(1-$B$3)</f>
        <v>0.88359999999999994</v>
      </c>
      <c r="E4" s="49">
        <f t="shared" si="0"/>
        <v>0.83058399999999988</v>
      </c>
      <c r="F4" s="49">
        <f t="shared" si="0"/>
        <v>0.78074895999999983</v>
      </c>
      <c r="G4" s="49">
        <f t="shared" si="0"/>
        <v>0.73390402239999974</v>
      </c>
    </row>
    <row r="5" spans="1:7" x14ac:dyDescent="0.15">
      <c r="A5" s="41"/>
      <c r="B5" s="49"/>
    </row>
    <row r="6" spans="1:7" ht="16" x14ac:dyDescent="0.2">
      <c r="A6" s="53" t="s">
        <v>172</v>
      </c>
      <c r="B6" s="49"/>
    </row>
    <row r="7" spans="1:7" x14ac:dyDescent="0.15">
      <c r="A7" s="41" t="s">
        <v>162</v>
      </c>
      <c r="B7" s="51">
        <v>7.0000000000000007E-2</v>
      </c>
    </row>
    <row r="9" spans="1:7" ht="16" x14ac:dyDescent="0.2">
      <c r="A9" s="54" t="s">
        <v>158</v>
      </c>
      <c r="B9" s="54">
        <v>0</v>
      </c>
      <c r="C9" s="54">
        <v>1</v>
      </c>
      <c r="D9" s="54">
        <v>2</v>
      </c>
      <c r="E9" s="54">
        <v>3</v>
      </c>
      <c r="F9" s="54">
        <v>4</v>
      </c>
      <c r="G9" s="54">
        <v>5</v>
      </c>
    </row>
    <row r="10" spans="1:7" x14ac:dyDescent="0.15">
      <c r="A10" s="41" t="s">
        <v>160</v>
      </c>
      <c r="B10" s="50">
        <v>60</v>
      </c>
      <c r="G10" s="23">
        <f>G12*G11</f>
        <v>60.590234766240009</v>
      </c>
    </row>
    <row r="11" spans="1:7" x14ac:dyDescent="0.15">
      <c r="A11" s="41" t="s">
        <v>157</v>
      </c>
      <c r="B11" s="50">
        <v>1.44</v>
      </c>
      <c r="C11">
        <f>B11*(1+$B$7)</f>
        <v>1.5407999999999999</v>
      </c>
      <c r="D11">
        <f t="shared" ref="D11:G11" si="1">C11*(1+$B$7)</f>
        <v>1.6486560000000001</v>
      </c>
      <c r="E11">
        <f t="shared" si="1"/>
        <v>1.7640619200000003</v>
      </c>
      <c r="F11">
        <f t="shared" si="1"/>
        <v>1.8875462544000003</v>
      </c>
      <c r="G11" s="23">
        <f t="shared" si="1"/>
        <v>2.0196744922080003</v>
      </c>
    </row>
    <row r="12" spans="1:7" x14ac:dyDescent="0.15">
      <c r="A12" s="41" t="s">
        <v>159</v>
      </c>
      <c r="B12" s="23">
        <f>B10/B11</f>
        <v>41.666666666666671</v>
      </c>
      <c r="G12" s="23">
        <v>30</v>
      </c>
    </row>
    <row r="13" spans="1:7" x14ac:dyDescent="0.15">
      <c r="A13" s="41" t="s">
        <v>213</v>
      </c>
      <c r="B13" s="49">
        <f>B11/B10</f>
        <v>2.4E-2</v>
      </c>
      <c r="G13" s="23"/>
    </row>
    <row r="14" spans="1:7" x14ac:dyDescent="0.15">
      <c r="A14" s="41" t="s">
        <v>165</v>
      </c>
      <c r="B14">
        <f>B11*B4</f>
        <v>1.44</v>
      </c>
      <c r="C14">
        <f t="shared" ref="C14:G14" si="2">C11*C4</f>
        <v>1.4483519999999999</v>
      </c>
      <c r="D14">
        <f t="shared" si="2"/>
        <v>1.4567524415999999</v>
      </c>
      <c r="E14">
        <f t="shared" si="2"/>
        <v>1.46520160576128</v>
      </c>
      <c r="F14">
        <f t="shared" si="2"/>
        <v>1.4736997750746954</v>
      </c>
      <c r="G14" s="23">
        <f t="shared" si="2"/>
        <v>1.4822472337701285</v>
      </c>
    </row>
    <row r="15" spans="1:7" ht="16" x14ac:dyDescent="0.2">
      <c r="A15" s="53" t="s">
        <v>164</v>
      </c>
      <c r="B15" s="53">
        <f>SUM(B14:F14)+G10*G4</f>
        <v>51.751422835539827</v>
      </c>
    </row>
    <row r="17" spans="1:9" ht="16" x14ac:dyDescent="0.2">
      <c r="A17" s="53" t="s">
        <v>166</v>
      </c>
    </row>
    <row r="18" spans="1:9" x14ac:dyDescent="0.15">
      <c r="A18" s="41" t="s">
        <v>167</v>
      </c>
      <c r="B18" s="49">
        <f>B3</f>
        <v>0.06</v>
      </c>
    </row>
    <row r="19" spans="1:9" x14ac:dyDescent="0.15">
      <c r="A19" s="41" t="s">
        <v>168</v>
      </c>
      <c r="B19">
        <f>B10</f>
        <v>60</v>
      </c>
      <c r="C19">
        <f>B19</f>
        <v>60</v>
      </c>
      <c r="D19">
        <f t="shared" ref="D19:G19" si="3">C19</f>
        <v>60</v>
      </c>
      <c r="E19">
        <f t="shared" si="3"/>
        <v>60</v>
      </c>
      <c r="F19">
        <f t="shared" si="3"/>
        <v>60</v>
      </c>
      <c r="G19">
        <f t="shared" si="3"/>
        <v>60</v>
      </c>
    </row>
    <row r="20" spans="1:9" x14ac:dyDescent="0.15">
      <c r="A20" s="41" t="s">
        <v>169</v>
      </c>
      <c r="B20">
        <f>B19*$B18</f>
        <v>3.5999999999999996</v>
      </c>
      <c r="C20">
        <f t="shared" ref="C20:G20" si="4">C19*$B18</f>
        <v>3.5999999999999996</v>
      </c>
      <c r="D20">
        <f t="shared" si="4"/>
        <v>3.5999999999999996</v>
      </c>
      <c r="E20">
        <f t="shared" si="4"/>
        <v>3.5999999999999996</v>
      </c>
      <c r="F20">
        <f t="shared" si="4"/>
        <v>3.5999999999999996</v>
      </c>
      <c r="G20">
        <f t="shared" si="4"/>
        <v>3.5999999999999996</v>
      </c>
    </row>
    <row r="21" spans="1:9" x14ac:dyDescent="0.15">
      <c r="A21" s="41" t="s">
        <v>170</v>
      </c>
      <c r="B21">
        <f>B20*B4</f>
        <v>3.5999999999999996</v>
      </c>
      <c r="C21">
        <f t="shared" ref="C21:G21" si="5">C20*C4</f>
        <v>3.3839999999999995</v>
      </c>
      <c r="D21">
        <f t="shared" si="5"/>
        <v>3.1809599999999993</v>
      </c>
      <c r="E21">
        <f t="shared" si="5"/>
        <v>2.9901023999999992</v>
      </c>
      <c r="F21">
        <f t="shared" si="5"/>
        <v>2.8106962559999991</v>
      </c>
      <c r="G21">
        <f t="shared" si="5"/>
        <v>2.6420544806399988</v>
      </c>
    </row>
    <row r="22" spans="1:9" ht="16" x14ac:dyDescent="0.2">
      <c r="A22" s="53" t="s">
        <v>171</v>
      </c>
      <c r="B22" s="53">
        <f>G19*G4+SUM(B21:F21)</f>
        <v>59.999999999999986</v>
      </c>
    </row>
    <row r="25" spans="1:9" x14ac:dyDescent="0.15">
      <c r="A25" s="41" t="s">
        <v>173</v>
      </c>
    </row>
    <row r="26" spans="1:9" x14ac:dyDescent="0.15">
      <c r="A26" t="s">
        <v>174</v>
      </c>
      <c r="B26" s="50">
        <v>5</v>
      </c>
    </row>
    <row r="28" spans="1:9" x14ac:dyDescent="0.15">
      <c r="B28" s="41" t="s">
        <v>176</v>
      </c>
      <c r="C28" s="41" t="s">
        <v>177</v>
      </c>
      <c r="D28" s="41" t="s">
        <v>215</v>
      </c>
      <c r="E28" s="41" t="s">
        <v>216</v>
      </c>
      <c r="F28" s="41" t="s">
        <v>217</v>
      </c>
      <c r="G28" s="41"/>
      <c r="H28" s="41" t="s">
        <v>178</v>
      </c>
      <c r="I28" s="41" t="s">
        <v>179</v>
      </c>
    </row>
    <row r="29" spans="1:9" x14ac:dyDescent="0.15">
      <c r="A29" s="41" t="s">
        <v>393</v>
      </c>
      <c r="B29" s="50">
        <f>Fundamentals!J9/1000000</f>
        <v>7925</v>
      </c>
      <c r="C29" s="50">
        <f>Fundamentals!O9/1000000</f>
        <v>8490</v>
      </c>
      <c r="D29" s="50">
        <f>MIN(Fundamentals!J9:O9)/1000000</f>
        <v>7925</v>
      </c>
      <c r="E29" s="50">
        <f>MAX(Fundamentals!J9:O9)/1000000</f>
        <v>8490</v>
      </c>
      <c r="F29" s="50">
        <f>AVERAGE(Fundamentals!J9:O9)/1000000</f>
        <v>8277</v>
      </c>
      <c r="H29" s="49">
        <f>B29/C29</f>
        <v>0.93345111896348643</v>
      </c>
      <c r="I29" s="49">
        <f>POWER(B29/C29,1/B$26)-1</f>
        <v>-1.3678917700747584E-2</v>
      </c>
    </row>
    <row r="30" spans="1:9" x14ac:dyDescent="0.15">
      <c r="A30" s="41" t="s">
        <v>175</v>
      </c>
      <c r="B30" s="62">
        <f>Fundamentals!J49</f>
        <v>1.44</v>
      </c>
      <c r="C30" s="62">
        <f>Fundamentals!O49</f>
        <v>0.64</v>
      </c>
      <c r="D30" s="62">
        <f>MIN(Fundamentals!J49:O49)</f>
        <v>0.64</v>
      </c>
      <c r="E30" s="62">
        <f>MAX(Fundamentals!J49:O49)</f>
        <v>1.44</v>
      </c>
      <c r="F30" s="62">
        <f>AVERAGE(Fundamentals!J49:O49)</f>
        <v>1.0266666666666666</v>
      </c>
      <c r="H30" s="49">
        <f>B30/C30</f>
        <v>2.25</v>
      </c>
      <c r="I30" s="49">
        <f>POWER(B30/C30,1/B$26)-1</f>
        <v>0.17607902252467356</v>
      </c>
    </row>
    <row r="31" spans="1:9" x14ac:dyDescent="0.15">
      <c r="A31" s="41" t="s">
        <v>180</v>
      </c>
      <c r="B31" s="62">
        <f>Fundamentals!J34</f>
        <v>2.12</v>
      </c>
      <c r="C31" s="62">
        <f>Fundamentals!O34</f>
        <v>2.7269999999999999</v>
      </c>
      <c r="D31" s="62">
        <f>MIN(Fundamentals!J34:O34)</f>
        <v>1.4910000000000001</v>
      </c>
      <c r="E31" s="62">
        <f>MAX(Fundamentals!J34:O34)</f>
        <v>2.7269999999999999</v>
      </c>
      <c r="F31" s="62">
        <f>AVERAGE(Fundamentals!J34:O34)</f>
        <v>2.2718333333333338</v>
      </c>
      <c r="H31" s="49">
        <f>B31/C31</f>
        <v>0.77741107444077751</v>
      </c>
      <c r="I31" s="49">
        <f>POWER(B31/C31,1/B$26)-1</f>
        <v>-4.9110296859198099E-2</v>
      </c>
    </row>
    <row r="32" spans="1:9" x14ac:dyDescent="0.15">
      <c r="A32" s="41" t="s">
        <v>181</v>
      </c>
      <c r="B32" s="62">
        <f>Fundamentals!J14</f>
        <v>10.434144999999999</v>
      </c>
      <c r="C32" s="62">
        <f>Fundamentals!O14</f>
        <v>7.9363440000000001</v>
      </c>
      <c r="D32" s="62">
        <f>MIN(Fundamentals!J14:O14)</f>
        <v>7.9363440000000001</v>
      </c>
      <c r="E32" s="62">
        <f>MAX(Fundamentals!J14:O14)</f>
        <v>11.276057</v>
      </c>
      <c r="F32" s="62">
        <f>AVERAGE(Fundamentals!J14:O14)</f>
        <v>9.6617213333333343</v>
      </c>
      <c r="H32" s="49">
        <f>B32/C32</f>
        <v>1.314729427051045</v>
      </c>
      <c r="I32" s="49">
        <f>POWER(B32/C32,1/B$26)-1</f>
        <v>5.62513492790504E-2</v>
      </c>
    </row>
    <row r="33" spans="1:9" x14ac:dyDescent="0.15">
      <c r="A33" s="41" t="s">
        <v>182</v>
      </c>
      <c r="B33" s="63">
        <f>Fundamentals!J54</f>
        <v>4.075456</v>
      </c>
      <c r="C33" s="63">
        <f>Fundamentals!O54</f>
        <v>3.0629749999999998</v>
      </c>
      <c r="D33" s="62">
        <f>MIN(Fundamentals!J54:O54)</f>
        <v>3.0629749999999998</v>
      </c>
      <c r="E33" s="62">
        <f>MAX(Fundamentals!J54:O54)</f>
        <v>4.075456</v>
      </c>
      <c r="F33" s="62">
        <f>AVERAGE(Fundamentals!J54:O54)</f>
        <v>3.6083614999999996</v>
      </c>
      <c r="H33" s="49">
        <f t="shared" ref="H33:H38" si="6">B33/C33</f>
        <v>1.330554771096728</v>
      </c>
      <c r="I33" s="49">
        <f t="shared" ref="I33:I38" si="7">POWER(B33/C33,1/B$26)-1</f>
        <v>5.8782004689475587E-2</v>
      </c>
    </row>
    <row r="34" spans="1:9" x14ac:dyDescent="0.15">
      <c r="A34" s="41" t="s">
        <v>183</v>
      </c>
      <c r="B34" s="63">
        <f>Fundamentals!J64</f>
        <v>3.0551550000000001</v>
      </c>
      <c r="C34" s="63">
        <f>Fundamentals!O64</f>
        <v>2.7957559999999999</v>
      </c>
      <c r="D34" s="62">
        <f>MIN(Fundamentals!J64:O64)</f>
        <v>2.7878059999999998</v>
      </c>
      <c r="E34" s="62">
        <f>MAX(Fundamentals!J64:O64)</f>
        <v>3.453592</v>
      </c>
      <c r="F34" s="62">
        <f>AVERAGE(Fundamentals!J64:O64)</f>
        <v>3.0354950000000005</v>
      </c>
      <c r="H34" s="49">
        <f t="shared" si="6"/>
        <v>1.0927831327197366</v>
      </c>
      <c r="I34" s="49">
        <f t="shared" si="7"/>
        <v>1.7903942825935104E-2</v>
      </c>
    </row>
    <row r="35" spans="1:9" x14ac:dyDescent="0.15">
      <c r="A35" s="41" t="s">
        <v>396</v>
      </c>
      <c r="B35" s="64">
        <f>B30/B34</f>
        <v>0.47133451494277701</v>
      </c>
      <c r="C35" s="64">
        <f>C30/C34</f>
        <v>0.22891840346582465</v>
      </c>
      <c r="D35" s="64">
        <f>D30/D34</f>
        <v>0.22957121119618798</v>
      </c>
      <c r="E35" s="64">
        <f>E30/E34</f>
        <v>0.41695718544634108</v>
      </c>
      <c r="F35" s="64">
        <f>F30/F34</f>
        <v>0.33822050988938096</v>
      </c>
      <c r="H35" s="49">
        <f t="shared" si="6"/>
        <v>2.0589629658724351</v>
      </c>
      <c r="I35" s="49">
        <f t="shared" si="7"/>
        <v>0.15539293350176853</v>
      </c>
    </row>
    <row r="36" spans="1:9" x14ac:dyDescent="0.15">
      <c r="A36" s="41" t="s">
        <v>191</v>
      </c>
      <c r="B36" s="63">
        <f>Fundamentals!J74</f>
        <v>4.9598870000000002</v>
      </c>
      <c r="C36" s="63">
        <f>Fundamentals!O74</f>
        <v>1.3526609999999999</v>
      </c>
      <c r="D36" s="62">
        <f>MIN(Fundamentals!J74:O74)</f>
        <v>1.2618370000000001</v>
      </c>
      <c r="E36" s="62">
        <f>MAX(Fundamentals!J74:O74)</f>
        <v>4.9598870000000002</v>
      </c>
      <c r="F36" s="62">
        <f>AVERAGE(Fundamentals!J74:O74)</f>
        <v>2.4818431666666667</v>
      </c>
      <c r="H36" s="49">
        <f t="shared" si="6"/>
        <v>3.6667627735256656</v>
      </c>
      <c r="I36" s="49">
        <f t="shared" si="7"/>
        <v>0.29675091382042096</v>
      </c>
    </row>
    <row r="37" spans="1:9" x14ac:dyDescent="0.15">
      <c r="A37" s="41" t="s">
        <v>192</v>
      </c>
      <c r="B37" s="63">
        <f>Fundamentals!J94</f>
        <v>9.08</v>
      </c>
      <c r="C37" s="63">
        <f>Fundamentals!O94</f>
        <v>6.72</v>
      </c>
      <c r="D37" s="62">
        <f>MIN(Fundamentals!J94:O94)</f>
        <v>6.72</v>
      </c>
      <c r="E37" s="62">
        <f>MAX(Fundamentals!J94:O94)</f>
        <v>10.82</v>
      </c>
      <c r="F37" s="62">
        <f>AVERAGE(Fundamentals!J94:O94)</f>
        <v>8.9566666666666652</v>
      </c>
      <c r="H37" s="49">
        <f t="shared" si="6"/>
        <v>1.3511904761904763</v>
      </c>
      <c r="I37" s="49">
        <f t="shared" si="7"/>
        <v>6.2045969448108362E-2</v>
      </c>
    </row>
    <row r="38" spans="1:9" x14ac:dyDescent="0.15">
      <c r="A38" s="41" t="s">
        <v>214</v>
      </c>
      <c r="B38" s="63">
        <f>Fundamentals!J99</f>
        <v>13.758836000000001</v>
      </c>
      <c r="C38" s="63">
        <f>Fundamentals!O99</f>
        <v>7.5575850000000004</v>
      </c>
      <c r="D38" s="62">
        <f>MIN(Fundamentals!J99:O99)</f>
        <v>7.5575850000000004</v>
      </c>
      <c r="E38" s="62">
        <f>MAX(Fundamentals!J99:O99)</f>
        <v>13.758836000000001</v>
      </c>
      <c r="F38" s="62">
        <f>AVERAGE(Fundamentals!J99:O99)</f>
        <v>10.750541333333333</v>
      </c>
      <c r="H38" s="49">
        <f t="shared" si="6"/>
        <v>1.8205334111359648</v>
      </c>
      <c r="I38" s="49">
        <f t="shared" si="7"/>
        <v>0.12730058075089712</v>
      </c>
    </row>
    <row r="39" spans="1:9" x14ac:dyDescent="0.15">
      <c r="A39" s="41" t="s">
        <v>218</v>
      </c>
      <c r="B39" s="64">
        <f>Fundamentals!J115</f>
        <v>0.100841</v>
      </c>
      <c r="C39" s="64">
        <f>Fundamentals!O115</f>
        <v>0.27908699999999997</v>
      </c>
      <c r="D39" s="52">
        <f>MIN(Fundamentals!J115:O115)</f>
        <v>7.2438000000000002E-2</v>
      </c>
      <c r="E39" s="52">
        <f>MAX(Fundamentals!J115:O115)</f>
        <v>0.27908699999999997</v>
      </c>
      <c r="F39" s="52">
        <f>AVERAGE(Fundamentals!J115:O115)</f>
        <v>0.15931483333333332</v>
      </c>
    </row>
    <row r="40" spans="1:9" x14ac:dyDescent="0.15">
      <c r="A40" s="41" t="s">
        <v>219</v>
      </c>
      <c r="B40" s="64">
        <f>Fundamentals!J118</f>
        <v>0.21654699999999999</v>
      </c>
      <c r="C40" s="64">
        <f>Fundamentals!O118</f>
        <v>0.52041999999999999</v>
      </c>
      <c r="D40" s="52">
        <f>MIN(Fundamentals!J118:O118)</f>
        <v>0.13780000000000001</v>
      </c>
      <c r="E40" s="52">
        <f>MAX(Fundamentals!J118:O118)</f>
        <v>0.52041999999999999</v>
      </c>
      <c r="F40" s="52">
        <f>AVERAGE(Fundamentals!J118:O118)</f>
        <v>0.29804066666666668</v>
      </c>
    </row>
    <row r="41" spans="1:9" x14ac:dyDescent="0.15">
      <c r="A41" s="41" t="s">
        <v>209</v>
      </c>
      <c r="B41" s="64">
        <f>Fundamentals!J121</f>
        <v>0.17072999999999999</v>
      </c>
      <c r="C41" s="64">
        <f>Fundamentals!O121</f>
        <v>0.51779699999999995</v>
      </c>
      <c r="D41" s="52">
        <f>MIN(Fundamentals!J121:O121)</f>
        <v>0.125309</v>
      </c>
      <c r="E41" s="52">
        <f>MAX(Fundamentals!J121:O121)</f>
        <v>0.51779699999999995</v>
      </c>
      <c r="F41" s="52">
        <f>AVERAGE(Fundamentals!J121:O121)</f>
        <v>0.27422033333333334</v>
      </c>
    </row>
    <row r="44" spans="1:9" ht="18" x14ac:dyDescent="0.2">
      <c r="A44" s="14" t="s">
        <v>233</v>
      </c>
    </row>
    <row r="45" spans="1:9" x14ac:dyDescent="0.15">
      <c r="A45" s="41" t="s">
        <v>234</v>
      </c>
      <c r="B45" s="49">
        <f>F41</f>
        <v>0.27422033333333334</v>
      </c>
      <c r="D45" t="s">
        <v>235</v>
      </c>
      <c r="E45" s="49">
        <f>B45*(1-B46)</f>
        <v>0.15029712496026218</v>
      </c>
    </row>
    <row r="46" spans="1:9" x14ac:dyDescent="0.15">
      <c r="A46" s="41" t="s">
        <v>236</v>
      </c>
      <c r="B46" s="49">
        <f>F30/F31</f>
        <v>0.45191108502677707</v>
      </c>
    </row>
    <row r="49" spans="1:10" x14ac:dyDescent="0.15">
      <c r="A49" s="41" t="s">
        <v>237</v>
      </c>
      <c r="B49" s="42">
        <v>0.05</v>
      </c>
    </row>
    <row r="51" spans="1:10" x14ac:dyDescent="0.15">
      <c r="A51" s="41" t="s">
        <v>395</v>
      </c>
      <c r="B51">
        <f>B46*(1+E45)/(B49-E45)</f>
        <v>-5.1829204680586036</v>
      </c>
    </row>
    <row r="53" spans="1:10" x14ac:dyDescent="0.15">
      <c r="J53" s="41" t="s">
        <v>401</v>
      </c>
    </row>
    <row r="54" spans="1:10" x14ac:dyDescent="0.15">
      <c r="A54" s="41" t="s">
        <v>397</v>
      </c>
      <c r="B54" s="51">
        <v>0.05</v>
      </c>
      <c r="D54" t="s">
        <v>402</v>
      </c>
      <c r="E54">
        <f>B57*(1+B56*(1-B57))/(B55-B56*(1-B57))</f>
        <v>23.333333333333332</v>
      </c>
      <c r="G54" t="s">
        <v>404</v>
      </c>
      <c r="H54" s="66">
        <f>B34</f>
        <v>3.0551550000000001</v>
      </c>
      <c r="J54" s="66">
        <f>H54*E54</f>
        <v>71.286950000000004</v>
      </c>
    </row>
    <row r="55" spans="1:10" x14ac:dyDescent="0.15">
      <c r="A55" t="s">
        <v>237</v>
      </c>
      <c r="B55" s="51">
        <v>0.08</v>
      </c>
      <c r="D55" t="s">
        <v>403</v>
      </c>
      <c r="E55" s="49">
        <f>B57/E54</f>
        <v>2.8571428571428571E-2</v>
      </c>
      <c r="G55" t="s">
        <v>398</v>
      </c>
      <c r="H55" s="66">
        <f>B30</f>
        <v>1.44</v>
      </c>
      <c r="J55" s="66">
        <f>H55/E55</f>
        <v>50.4</v>
      </c>
    </row>
    <row r="56" spans="1:10" x14ac:dyDescent="0.15">
      <c r="A56" t="s">
        <v>399</v>
      </c>
      <c r="B56" s="51">
        <v>0.15</v>
      </c>
    </row>
    <row r="57" spans="1:10" x14ac:dyDescent="0.15">
      <c r="A57" t="s">
        <v>400</v>
      </c>
      <c r="B57" s="42">
        <f>1-B54/B56</f>
        <v>0.66666666666666663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88"/>
  <sheetViews>
    <sheetView workbookViewId="0">
      <pane xSplit="9" ySplit="10" topLeftCell="J11" activePane="bottomRight" state="frozen"/>
      <selection pane="topRight" activeCell="J1" sqref="J1"/>
      <selection pane="bottomLeft" activeCell="A11" sqref="A11"/>
      <selection pane="bottomRight" activeCell="J49" sqref="J49"/>
    </sheetView>
  </sheetViews>
  <sheetFormatPr baseColWidth="10" defaultRowHeight="13" x14ac:dyDescent="0.15"/>
  <cols>
    <col min="1" max="1" width="21.5" customWidth="1"/>
    <col min="9" max="9" width="12.5" customWidth="1"/>
    <col min="10" max="10" width="17" customWidth="1"/>
  </cols>
  <sheetData>
    <row r="1" spans="1:190" ht="16" x14ac:dyDescent="0.2">
      <c r="A1" t="s">
        <v>238</v>
      </c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</row>
    <row r="2" spans="1:190" ht="16" x14ac:dyDescent="0.2">
      <c r="A2" t="s">
        <v>239</v>
      </c>
      <c r="C2" t="s">
        <v>240</v>
      </c>
      <c r="E2" t="s">
        <v>241</v>
      </c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</row>
    <row r="3" spans="1:190" ht="16" x14ac:dyDescent="0.2">
      <c r="A3" t="s">
        <v>238</v>
      </c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</row>
    <row r="4" spans="1:190" ht="16" x14ac:dyDescent="0.2">
      <c r="A4" t="s">
        <v>242</v>
      </c>
      <c r="B4" t="s">
        <v>243</v>
      </c>
      <c r="C4" t="s">
        <v>244</v>
      </c>
      <c r="D4" t="s">
        <v>245</v>
      </c>
      <c r="E4" t="s">
        <v>246</v>
      </c>
      <c r="F4" t="s">
        <v>247</v>
      </c>
      <c r="G4" t="s">
        <v>248</v>
      </c>
      <c r="H4" t="s">
        <v>249</v>
      </c>
      <c r="I4" t="s">
        <v>250</v>
      </c>
      <c r="J4" t="s">
        <v>251</v>
      </c>
      <c r="L4" t="s">
        <v>252</v>
      </c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</row>
    <row r="5" spans="1:190" ht="16" x14ac:dyDescent="0.2">
      <c r="A5">
        <v>16376</v>
      </c>
      <c r="B5" t="s">
        <v>253</v>
      </c>
      <c r="C5" t="s">
        <v>254</v>
      </c>
      <c r="D5">
        <v>60.53</v>
      </c>
      <c r="E5" t="s">
        <v>255</v>
      </c>
      <c r="F5" t="s">
        <v>256</v>
      </c>
      <c r="G5" t="s">
        <v>257</v>
      </c>
      <c r="H5">
        <v>249</v>
      </c>
      <c r="I5">
        <v>2016</v>
      </c>
      <c r="J5">
        <v>2015</v>
      </c>
      <c r="L5">
        <v>0</v>
      </c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</row>
    <row r="6" spans="1:190" ht="16" x14ac:dyDescent="0.2">
      <c r="I6">
        <v>2016</v>
      </c>
      <c r="J6">
        <v>2015</v>
      </c>
      <c r="K6">
        <v>2014</v>
      </c>
      <c r="L6">
        <v>2013</v>
      </c>
      <c r="M6">
        <v>2012</v>
      </c>
      <c r="N6">
        <v>2011</v>
      </c>
      <c r="O6">
        <v>2010</v>
      </c>
      <c r="P6">
        <v>2009</v>
      </c>
      <c r="Q6">
        <v>2008</v>
      </c>
      <c r="R6">
        <v>2007</v>
      </c>
      <c r="S6">
        <v>2006</v>
      </c>
      <c r="T6">
        <v>2005</v>
      </c>
      <c r="U6">
        <v>2004</v>
      </c>
      <c r="V6">
        <v>2003</v>
      </c>
      <c r="W6">
        <v>2002</v>
      </c>
      <c r="X6">
        <v>2001</v>
      </c>
      <c r="Y6">
        <v>2000</v>
      </c>
      <c r="Z6">
        <v>1999</v>
      </c>
      <c r="AA6">
        <v>1998</v>
      </c>
      <c r="AB6">
        <v>1997</v>
      </c>
      <c r="AC6">
        <v>1996</v>
      </c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</row>
    <row r="7" spans="1:190" ht="16" x14ac:dyDescent="0.2">
      <c r="A7" t="s">
        <v>258</v>
      </c>
      <c r="I7" t="s">
        <v>391</v>
      </c>
      <c r="J7">
        <v>55.48</v>
      </c>
      <c r="K7">
        <v>46.45</v>
      </c>
      <c r="L7">
        <v>37.409999999999997</v>
      </c>
      <c r="M7">
        <v>26.71</v>
      </c>
      <c r="N7">
        <v>25.96</v>
      </c>
      <c r="O7">
        <v>27.91</v>
      </c>
      <c r="P7">
        <v>30.48</v>
      </c>
      <c r="Q7">
        <v>19.440000000000001</v>
      </c>
      <c r="R7">
        <v>35.6</v>
      </c>
      <c r="S7">
        <v>29.36</v>
      </c>
      <c r="T7">
        <v>27.68</v>
      </c>
      <c r="U7">
        <v>26.81</v>
      </c>
      <c r="V7">
        <v>25.71</v>
      </c>
      <c r="W7">
        <v>28.84</v>
      </c>
      <c r="X7">
        <v>32.11</v>
      </c>
      <c r="Y7">
        <v>28.69</v>
      </c>
      <c r="Z7">
        <v>45.52</v>
      </c>
      <c r="AA7">
        <v>30.5</v>
      </c>
      <c r="AB7">
        <v>17.690000000000001</v>
      </c>
      <c r="AC7">
        <v>9.81</v>
      </c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</row>
    <row r="8" spans="1:190" ht="16" x14ac:dyDescent="0.2">
      <c r="A8" t="s">
        <v>259</v>
      </c>
      <c r="D8" t="s">
        <v>260</v>
      </c>
      <c r="E8" t="s">
        <v>261</v>
      </c>
      <c r="F8" t="s">
        <v>262</v>
      </c>
      <c r="G8" t="s">
        <v>263</v>
      </c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</row>
    <row r="9" spans="1:190" ht="16" x14ac:dyDescent="0.2">
      <c r="A9" t="s">
        <v>264</v>
      </c>
      <c r="D9">
        <v>7925000000</v>
      </c>
      <c r="E9">
        <v>10839000000</v>
      </c>
      <c r="F9">
        <v>9487333333.3288097</v>
      </c>
      <c r="G9">
        <v>1032612974.7175601</v>
      </c>
      <c r="I9">
        <v>7925000000</v>
      </c>
      <c r="J9">
        <v>7925000000</v>
      </c>
      <c r="K9">
        <v>8177000000</v>
      </c>
      <c r="L9">
        <v>8299000000</v>
      </c>
      <c r="M9">
        <v>8375000000</v>
      </c>
      <c r="N9">
        <v>8396000000</v>
      </c>
      <c r="O9">
        <v>8490000000</v>
      </c>
      <c r="P9">
        <v>8813000000</v>
      </c>
      <c r="Q9">
        <v>9328000000</v>
      </c>
      <c r="R9">
        <v>9742000000</v>
      </c>
      <c r="S9">
        <v>9742000000</v>
      </c>
      <c r="T9">
        <v>10438000000</v>
      </c>
      <c r="U9">
        <v>10839000000</v>
      </c>
      <c r="V9">
        <v>10803000000</v>
      </c>
      <c r="W9">
        <v>10723000000</v>
      </c>
      <c r="X9">
        <v>10811000000</v>
      </c>
      <c r="Y9">
        <v>10682000000</v>
      </c>
      <c r="Z9">
        <v>10378000000</v>
      </c>
      <c r="AA9">
        <v>10056000000</v>
      </c>
      <c r="AB9">
        <v>9728000000</v>
      </c>
      <c r="AC9">
        <v>9564000000</v>
      </c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</row>
    <row r="10" spans="1:190" ht="16" x14ac:dyDescent="0.2">
      <c r="B10" t="s">
        <v>392</v>
      </c>
      <c r="I10">
        <v>0</v>
      </c>
      <c r="J10">
        <v>-3.0818150000000002</v>
      </c>
      <c r="K10">
        <v>-1.4700569999999999</v>
      </c>
      <c r="L10">
        <v>-0.90746300000000002</v>
      </c>
      <c r="M10">
        <v>-0.25011899999999998</v>
      </c>
      <c r="N10">
        <v>-1.1071850000000001</v>
      </c>
      <c r="O10">
        <v>-3.6650399999999999</v>
      </c>
      <c r="P10">
        <v>-5.5210119999999998</v>
      </c>
      <c r="Q10">
        <v>-4.2496409999999996</v>
      </c>
      <c r="R10">
        <v>0</v>
      </c>
      <c r="S10">
        <v>-6.6679440000000003</v>
      </c>
      <c r="T10">
        <v>-3.6996030000000002</v>
      </c>
      <c r="U10">
        <v>0.33324100000000001</v>
      </c>
      <c r="V10">
        <v>0.74605999999999995</v>
      </c>
      <c r="W10">
        <v>-0.81398599999999999</v>
      </c>
      <c r="X10">
        <v>1.2076389999999999</v>
      </c>
      <c r="Y10">
        <v>2.9292729999999998</v>
      </c>
      <c r="Z10">
        <v>3.2020680000000001</v>
      </c>
      <c r="AA10">
        <v>3.3717109999999999</v>
      </c>
      <c r="AB10">
        <v>1.714764</v>
      </c>
      <c r="AC10">
        <v>1234561234</v>
      </c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</row>
    <row r="11" spans="1:190" ht="16" x14ac:dyDescent="0.2">
      <c r="A11" t="s">
        <v>265</v>
      </c>
      <c r="B11" t="s">
        <v>266</v>
      </c>
      <c r="C11">
        <v>0</v>
      </c>
      <c r="D11">
        <v>0</v>
      </c>
      <c r="E11">
        <v>0</v>
      </c>
      <c r="F11">
        <v>0</v>
      </c>
      <c r="G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</row>
    <row r="12" spans="1:190" ht="16" x14ac:dyDescent="0.2">
      <c r="H12" t="s">
        <v>267</v>
      </c>
      <c r="I12">
        <v>3.3785440000000002</v>
      </c>
      <c r="J12">
        <v>2.8762460000000001</v>
      </c>
      <c r="K12">
        <v>1.8356939999999999</v>
      </c>
      <c r="L12">
        <v>0.91122700000000001</v>
      </c>
      <c r="M12">
        <v>-0.128107</v>
      </c>
      <c r="N12">
        <v>-0.20480899999999999</v>
      </c>
      <c r="O12">
        <v>-5.0744999999999998E-2</v>
      </c>
      <c r="P12">
        <v>8.4150000000000003E-2</v>
      </c>
      <c r="Q12">
        <v>-0.99929500000000004</v>
      </c>
      <c r="R12">
        <v>0.238455</v>
      </c>
      <c r="S12">
        <v>-0.26644499999999999</v>
      </c>
      <c r="T12">
        <v>-0.55172100000000002</v>
      </c>
      <c r="U12">
        <v>-0.692326</v>
      </c>
      <c r="V12">
        <v>-0.766092</v>
      </c>
      <c r="W12">
        <v>-0.52200599999999997</v>
      </c>
      <c r="X12">
        <v>-0.30083900000000002</v>
      </c>
      <c r="Y12">
        <v>-0.52493800000000002</v>
      </c>
      <c r="Z12">
        <v>0.81539799999999996</v>
      </c>
      <c r="AA12">
        <v>-0.25126300000000001</v>
      </c>
      <c r="AB12">
        <v>-1.2086460000000001</v>
      </c>
      <c r="AC12">
        <v>-1.833531</v>
      </c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</row>
    <row r="13" spans="1:190" ht="16" x14ac:dyDescent="0.2">
      <c r="A13" t="s">
        <v>268</v>
      </c>
      <c r="D13" t="s">
        <v>260</v>
      </c>
      <c r="E13" t="s">
        <v>261</v>
      </c>
      <c r="F13" t="s">
        <v>262</v>
      </c>
      <c r="G13" t="s">
        <v>263</v>
      </c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</row>
    <row r="14" spans="1:190" ht="16" x14ac:dyDescent="0.2">
      <c r="A14" t="s">
        <v>264</v>
      </c>
      <c r="D14">
        <v>1.248013</v>
      </c>
      <c r="E14">
        <v>11.276057</v>
      </c>
      <c r="F14">
        <v>5.6722380000000001</v>
      </c>
      <c r="G14">
        <v>3.3308990000000001</v>
      </c>
      <c r="I14">
        <v>10.775268000000001</v>
      </c>
      <c r="J14">
        <v>10.434144999999999</v>
      </c>
      <c r="K14">
        <v>11.276057</v>
      </c>
      <c r="L14">
        <v>10.368119</v>
      </c>
      <c r="M14">
        <v>9.2721529999999994</v>
      </c>
      <c r="N14">
        <v>8.6835100000000001</v>
      </c>
      <c r="O14">
        <v>7.9363440000000001</v>
      </c>
      <c r="P14">
        <v>7.0899809999999999</v>
      </c>
      <c r="Q14">
        <v>6.4772730000000003</v>
      </c>
      <c r="R14">
        <v>5.2475880000000004</v>
      </c>
      <c r="S14">
        <v>5.2475880000000004</v>
      </c>
      <c r="T14">
        <v>4.2423840000000004</v>
      </c>
      <c r="U14">
        <v>3.6708180000000001</v>
      </c>
      <c r="V14">
        <v>3.4097010000000001</v>
      </c>
      <c r="W14">
        <v>3.0016790000000002</v>
      </c>
      <c r="X14">
        <v>2.6237170000000001</v>
      </c>
      <c r="Y14">
        <v>2.368096</v>
      </c>
      <c r="Z14">
        <v>2.2119870000000001</v>
      </c>
      <c r="AA14">
        <v>1.963703</v>
      </c>
      <c r="AB14">
        <v>1.568873</v>
      </c>
      <c r="AC14">
        <v>1.248013</v>
      </c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</row>
    <row r="15" spans="1:190" ht="16" x14ac:dyDescent="0.2">
      <c r="B15" t="s">
        <v>392</v>
      </c>
      <c r="I15">
        <v>3.2692950000000001</v>
      </c>
      <c r="J15">
        <v>-7.4663690000000003</v>
      </c>
      <c r="K15">
        <v>8.7570180000000004</v>
      </c>
      <c r="L15">
        <v>11.819972999999999</v>
      </c>
      <c r="M15">
        <v>6.7788599999999999</v>
      </c>
      <c r="N15">
        <v>9.4144860000000001</v>
      </c>
      <c r="O15">
        <v>11.937450999999999</v>
      </c>
      <c r="P15">
        <v>9.4593509999999998</v>
      </c>
      <c r="Q15">
        <v>23.433337000000002</v>
      </c>
      <c r="R15">
        <v>0</v>
      </c>
      <c r="S15">
        <v>23.694319</v>
      </c>
      <c r="T15">
        <v>15.570535</v>
      </c>
      <c r="U15">
        <v>7.6580620000000001</v>
      </c>
      <c r="V15">
        <v>13.593126</v>
      </c>
      <c r="W15">
        <v>14.405593</v>
      </c>
      <c r="X15">
        <v>10.794368</v>
      </c>
      <c r="Y15">
        <v>7.05741</v>
      </c>
      <c r="Z15">
        <v>12.643663999999999</v>
      </c>
      <c r="AA15">
        <v>25.166473</v>
      </c>
      <c r="AB15">
        <v>25.709668000000001</v>
      </c>
      <c r="AC15">
        <v>1234561234</v>
      </c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</row>
    <row r="16" spans="1:190" ht="16" x14ac:dyDescent="0.2">
      <c r="A16" t="s">
        <v>269</v>
      </c>
      <c r="B16" t="s">
        <v>270</v>
      </c>
      <c r="C16">
        <v>5.7636890000000003</v>
      </c>
      <c r="D16">
        <v>3.0650050000000002</v>
      </c>
      <c r="E16">
        <v>29.729547</v>
      </c>
      <c r="F16">
        <v>8.5787060000000004</v>
      </c>
      <c r="G16">
        <v>6.0132079999999997</v>
      </c>
      <c r="I16">
        <v>5.6174939999999998</v>
      </c>
      <c r="J16">
        <v>5.3171580000000001</v>
      </c>
      <c r="K16">
        <v>4.1193479999999996</v>
      </c>
      <c r="L16">
        <v>3.6081759999999998</v>
      </c>
      <c r="M16">
        <v>2.8806690000000001</v>
      </c>
      <c r="N16">
        <v>2.9895740000000002</v>
      </c>
      <c r="O16">
        <v>3.5167329999999999</v>
      </c>
      <c r="P16">
        <v>4.2990240000000002</v>
      </c>
      <c r="Q16">
        <v>3.0012629999999998</v>
      </c>
      <c r="R16">
        <v>6.7840689999999997</v>
      </c>
      <c r="S16">
        <v>5.594951</v>
      </c>
      <c r="T16">
        <v>6.5246329999999997</v>
      </c>
      <c r="U16">
        <v>7.3035490000000003</v>
      </c>
      <c r="V16">
        <v>7.5402509999999996</v>
      </c>
      <c r="W16">
        <v>9.6079559999999997</v>
      </c>
      <c r="X16">
        <v>12.238363</v>
      </c>
      <c r="Y16">
        <v>12.115218</v>
      </c>
      <c r="Z16">
        <v>20.578783000000001</v>
      </c>
      <c r="AA16">
        <v>15.531879999999999</v>
      </c>
      <c r="AB16">
        <v>11.27561</v>
      </c>
      <c r="AC16">
        <v>7.8604950000000002</v>
      </c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</row>
    <row r="17" spans="1:190" ht="16" x14ac:dyDescent="0.2">
      <c r="H17" t="s">
        <v>267</v>
      </c>
      <c r="I17">
        <v>-0.49245100000000003</v>
      </c>
      <c r="J17">
        <v>-0.54239700000000002</v>
      </c>
      <c r="K17">
        <v>-0.74159399999999998</v>
      </c>
      <c r="L17">
        <v>-0.82660199999999995</v>
      </c>
      <c r="M17">
        <v>-0.94758699999999996</v>
      </c>
      <c r="N17">
        <v>-0.92947599999999997</v>
      </c>
      <c r="O17">
        <v>-0.84180900000000003</v>
      </c>
      <c r="P17">
        <v>-0.71171399999999996</v>
      </c>
      <c r="Q17">
        <v>-0.92753200000000002</v>
      </c>
      <c r="R17">
        <v>-0.29844900000000002</v>
      </c>
      <c r="S17">
        <v>-0.49619999999999997</v>
      </c>
      <c r="T17">
        <v>-0.34159299999999998</v>
      </c>
      <c r="U17">
        <v>-0.212059</v>
      </c>
      <c r="V17">
        <v>-0.17269599999999999</v>
      </c>
      <c r="W17">
        <v>0.17116500000000001</v>
      </c>
      <c r="X17">
        <v>0.60860300000000001</v>
      </c>
      <c r="Y17">
        <v>0.58812399999999998</v>
      </c>
      <c r="Z17">
        <v>1.9956199999999999</v>
      </c>
      <c r="AA17">
        <v>1.156317</v>
      </c>
      <c r="AB17">
        <v>0.44849699999999998</v>
      </c>
      <c r="AC17">
        <v>-0.119439</v>
      </c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</row>
    <row r="18" spans="1:190" ht="16" x14ac:dyDescent="0.2">
      <c r="A18" t="s">
        <v>271</v>
      </c>
      <c r="D18" t="s">
        <v>260</v>
      </c>
      <c r="E18" t="s">
        <v>261</v>
      </c>
      <c r="F18" t="s">
        <v>262</v>
      </c>
      <c r="G18" t="s">
        <v>263</v>
      </c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</row>
    <row r="19" spans="1:190" ht="16" x14ac:dyDescent="0.2">
      <c r="A19" t="s">
        <v>264</v>
      </c>
      <c r="D19">
        <v>0.22689300000000001</v>
      </c>
      <c r="E19">
        <v>4.2166560000000004</v>
      </c>
      <c r="F19">
        <v>1.47187</v>
      </c>
      <c r="G19">
        <v>1.310624</v>
      </c>
      <c r="I19">
        <v>4.2166560000000004</v>
      </c>
      <c r="J19">
        <v>4.0088049999999997</v>
      </c>
      <c r="K19">
        <v>3.9809619999999999</v>
      </c>
      <c r="L19">
        <v>3.2331940000000001</v>
      </c>
      <c r="M19">
        <v>2.4279419999999998</v>
      </c>
      <c r="N19">
        <v>2.0647820000000001</v>
      </c>
      <c r="O19">
        <v>1.767503</v>
      </c>
      <c r="P19">
        <v>1.4064449999999999</v>
      </c>
      <c r="Q19">
        <v>1.2433529999999999</v>
      </c>
      <c r="R19">
        <v>1.0976189999999999</v>
      </c>
      <c r="S19">
        <v>1.0976189999999999</v>
      </c>
      <c r="T19">
        <v>0.73289899999999997</v>
      </c>
      <c r="U19">
        <v>0.55641700000000005</v>
      </c>
      <c r="V19">
        <v>0.61057099999999997</v>
      </c>
      <c r="W19">
        <v>0.56504699999999997</v>
      </c>
      <c r="X19">
        <v>0.52714799999999995</v>
      </c>
      <c r="Y19">
        <v>0.32344099999999998</v>
      </c>
      <c r="Z19">
        <v>0.28926600000000002</v>
      </c>
      <c r="AA19">
        <v>0.279833</v>
      </c>
      <c r="AB19">
        <v>0.25287799999999999</v>
      </c>
      <c r="AC19">
        <v>0.22689300000000001</v>
      </c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</row>
    <row r="20" spans="1:190" ht="16" x14ac:dyDescent="0.2">
      <c r="B20" t="s">
        <v>392</v>
      </c>
      <c r="I20">
        <v>5.1848619999999999</v>
      </c>
      <c r="J20">
        <v>0.69940400000000003</v>
      </c>
      <c r="K20">
        <v>23.127842000000001</v>
      </c>
      <c r="L20">
        <v>33.166030999999997</v>
      </c>
      <c r="M20">
        <v>17.588297000000001</v>
      </c>
      <c r="N20">
        <v>16.819151000000002</v>
      </c>
      <c r="O20">
        <v>25.671676000000001</v>
      </c>
      <c r="P20">
        <v>13.117112000000001</v>
      </c>
      <c r="Q20">
        <v>13.277284999999999</v>
      </c>
      <c r="R20">
        <v>0</v>
      </c>
      <c r="S20">
        <v>49.764018999999998</v>
      </c>
      <c r="T20">
        <v>31.717579000000001</v>
      </c>
      <c r="U20">
        <v>-8.8694030000000001</v>
      </c>
      <c r="V20">
        <v>8.0566750000000003</v>
      </c>
      <c r="W20">
        <v>7.1894419999999997</v>
      </c>
      <c r="X20">
        <v>62.981192999999998</v>
      </c>
      <c r="Y20">
        <v>11.814385</v>
      </c>
      <c r="Z20">
        <v>3.3709389999999999</v>
      </c>
      <c r="AA20">
        <v>10.65929</v>
      </c>
      <c r="AB20">
        <v>11.452534999999999</v>
      </c>
      <c r="AC20">
        <v>1234561234</v>
      </c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</row>
    <row r="21" spans="1:190" ht="16" x14ac:dyDescent="0.2">
      <c r="A21" t="s">
        <v>272</v>
      </c>
      <c r="B21" t="s">
        <v>273</v>
      </c>
      <c r="C21">
        <v>16.437926999999998</v>
      </c>
      <c r="D21">
        <v>10.932031</v>
      </c>
      <c r="E21">
        <v>208.62442999999999</v>
      </c>
      <c r="F21">
        <v>50.047687000000003</v>
      </c>
      <c r="G21">
        <v>44.257444999999997</v>
      </c>
      <c r="I21">
        <v>14.354977</v>
      </c>
      <c r="J21">
        <v>13.839536000000001</v>
      </c>
      <c r="K21">
        <v>11.668034</v>
      </c>
      <c r="L21">
        <v>11.570601999999999</v>
      </c>
      <c r="M21">
        <v>11.001087</v>
      </c>
      <c r="N21">
        <v>12.572756</v>
      </c>
      <c r="O21">
        <v>15.790638</v>
      </c>
      <c r="P21">
        <v>21.671662000000001</v>
      </c>
      <c r="Q21">
        <v>15.635141000000001</v>
      </c>
      <c r="R21">
        <v>32.433841000000001</v>
      </c>
      <c r="S21">
        <v>26.748808</v>
      </c>
      <c r="T21">
        <v>37.767823</v>
      </c>
      <c r="U21">
        <v>48.183287</v>
      </c>
      <c r="V21">
        <v>42.108125000000001</v>
      </c>
      <c r="W21">
        <v>51.040002000000001</v>
      </c>
      <c r="X21">
        <v>60.912685000000003</v>
      </c>
      <c r="Y21">
        <v>88.702421999999999</v>
      </c>
      <c r="Z21">
        <v>157.36381</v>
      </c>
      <c r="AA21">
        <v>108.993578</v>
      </c>
      <c r="AB21">
        <v>69.954682000000005</v>
      </c>
      <c r="AC21">
        <v>43.236238999999998</v>
      </c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</row>
    <row r="22" spans="1:190" ht="16" x14ac:dyDescent="0.2">
      <c r="H22" t="s">
        <v>267</v>
      </c>
      <c r="I22">
        <v>-0.80647899999999995</v>
      </c>
      <c r="J22">
        <v>-0.81812600000000002</v>
      </c>
      <c r="K22">
        <v>-0.86719100000000005</v>
      </c>
      <c r="L22">
        <v>-0.86939200000000005</v>
      </c>
      <c r="M22">
        <v>-0.88226099999999996</v>
      </c>
      <c r="N22">
        <v>-0.84674899999999997</v>
      </c>
      <c r="O22">
        <v>-0.77403999999999995</v>
      </c>
      <c r="P22">
        <v>-0.64115800000000001</v>
      </c>
      <c r="Q22">
        <v>-0.77755399999999997</v>
      </c>
      <c r="R22">
        <v>-0.39798600000000001</v>
      </c>
      <c r="S22">
        <v>-0.52644000000000002</v>
      </c>
      <c r="T22">
        <v>-0.27746399999999999</v>
      </c>
      <c r="U22">
        <v>-4.2125999999999997E-2</v>
      </c>
      <c r="V22">
        <v>-0.179395</v>
      </c>
      <c r="W22">
        <v>2.2421E-2</v>
      </c>
      <c r="X22">
        <v>0.24549499999999999</v>
      </c>
      <c r="Y22">
        <v>0.87340600000000002</v>
      </c>
      <c r="Z22">
        <v>2.4248150000000002</v>
      </c>
      <c r="AA22">
        <v>1.3318859999999999</v>
      </c>
      <c r="AB22">
        <v>0.44979999999999998</v>
      </c>
      <c r="AC22">
        <v>-0.15390499999999999</v>
      </c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</row>
    <row r="23" spans="1:190" ht="16" x14ac:dyDescent="0.2">
      <c r="A23" t="s">
        <v>274</v>
      </c>
      <c r="D23" t="s">
        <v>260</v>
      </c>
      <c r="E23" t="s">
        <v>261</v>
      </c>
      <c r="F23" t="s">
        <v>262</v>
      </c>
      <c r="G23" t="s">
        <v>263</v>
      </c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</row>
    <row r="24" spans="1:190" ht="16" x14ac:dyDescent="0.2">
      <c r="A24" t="s">
        <v>264</v>
      </c>
      <c r="D24">
        <v>0.60867300000000002</v>
      </c>
      <c r="E24">
        <v>0.869228</v>
      </c>
      <c r="F24">
        <v>0.78015100000000004</v>
      </c>
      <c r="G24">
        <v>7.6163999999999996E-2</v>
      </c>
      <c r="I24">
        <v>0.60867300000000002</v>
      </c>
      <c r="J24">
        <v>0.61579899999999999</v>
      </c>
      <c r="K24">
        <v>0.64695400000000003</v>
      </c>
      <c r="L24">
        <v>0.68815999999999999</v>
      </c>
      <c r="M24">
        <v>0.738147</v>
      </c>
      <c r="N24">
        <v>0.76221799999999995</v>
      </c>
      <c r="O24">
        <v>0.77729000000000004</v>
      </c>
      <c r="P24">
        <v>0.80162900000000004</v>
      </c>
      <c r="Q24">
        <v>0.80804399999999998</v>
      </c>
      <c r="R24">
        <v>0.79083400000000004</v>
      </c>
      <c r="S24">
        <v>0.79083400000000004</v>
      </c>
      <c r="T24">
        <v>0.82724399999999998</v>
      </c>
      <c r="U24">
        <v>0.84842200000000001</v>
      </c>
      <c r="V24">
        <v>0.82093099999999997</v>
      </c>
      <c r="W24">
        <v>0.81175600000000003</v>
      </c>
      <c r="X24">
        <v>0.79908400000000002</v>
      </c>
      <c r="Y24">
        <v>0.86341699999999999</v>
      </c>
      <c r="Z24">
        <v>0.869228</v>
      </c>
      <c r="AA24">
        <v>0.85749699999999995</v>
      </c>
      <c r="AB24">
        <v>0.83881600000000001</v>
      </c>
      <c r="AC24">
        <v>0.81819699999999995</v>
      </c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</row>
    <row r="25" spans="1:190" ht="16" x14ac:dyDescent="0.2">
      <c r="B25" t="s">
        <v>392</v>
      </c>
      <c r="I25">
        <v>-1.157297</v>
      </c>
      <c r="J25">
        <v>-4.8156480000000004</v>
      </c>
      <c r="K25">
        <v>-5.9877929999999999</v>
      </c>
      <c r="L25">
        <v>-6.7719420000000001</v>
      </c>
      <c r="M25">
        <v>-3.158039</v>
      </c>
      <c r="N25">
        <v>-1.9390419999999999</v>
      </c>
      <c r="O25">
        <v>-3.0362170000000002</v>
      </c>
      <c r="P25">
        <v>-0.79383400000000004</v>
      </c>
      <c r="Q25">
        <v>2.176202</v>
      </c>
      <c r="R25">
        <v>0</v>
      </c>
      <c r="S25">
        <v>-4.4013609999999996</v>
      </c>
      <c r="T25">
        <v>-2.496156</v>
      </c>
      <c r="U25">
        <v>3.3486729999999998</v>
      </c>
      <c r="V25">
        <v>1.1302490000000001</v>
      </c>
      <c r="W25">
        <v>1.5859220000000001</v>
      </c>
      <c r="X25">
        <v>-7.4510630000000004</v>
      </c>
      <c r="Y25">
        <v>-0.66849099999999995</v>
      </c>
      <c r="Z25">
        <v>1.368015</v>
      </c>
      <c r="AA25">
        <v>2.2271619999999999</v>
      </c>
      <c r="AB25">
        <v>2.5200420000000001</v>
      </c>
      <c r="AC25">
        <v>1234561234</v>
      </c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</row>
    <row r="26" spans="1:190" ht="16" x14ac:dyDescent="0.2">
      <c r="A26" t="s">
        <v>275</v>
      </c>
      <c r="B26" t="s">
        <v>276</v>
      </c>
      <c r="C26">
        <v>92.942344000000006</v>
      </c>
      <c r="D26">
        <v>19.310762</v>
      </c>
      <c r="E26">
        <v>98.295000000000002</v>
      </c>
      <c r="F26">
        <v>40.446052000000002</v>
      </c>
      <c r="G26">
        <v>15.583519000000001</v>
      </c>
      <c r="I26">
        <v>99.445885000000004</v>
      </c>
      <c r="J26">
        <v>90.094277000000005</v>
      </c>
      <c r="K26">
        <v>71.797946999999994</v>
      </c>
      <c r="L26">
        <v>54.362355999999998</v>
      </c>
      <c r="M26">
        <v>36.185209</v>
      </c>
      <c r="N26">
        <v>34.058495999999998</v>
      </c>
      <c r="O26">
        <v>35.906802999999996</v>
      </c>
      <c r="P26">
        <v>38.022565999999998</v>
      </c>
      <c r="Q26">
        <v>24.058102999999999</v>
      </c>
      <c r="R26">
        <v>45.015790000000003</v>
      </c>
      <c r="S26">
        <v>37.125382000000002</v>
      </c>
      <c r="T26">
        <v>33.460518999999998</v>
      </c>
      <c r="U26">
        <v>31.599858000000001</v>
      </c>
      <c r="V26">
        <v>31.318093000000001</v>
      </c>
      <c r="W26">
        <v>35.527901999999997</v>
      </c>
      <c r="X26">
        <v>40.183534999999999</v>
      </c>
      <c r="Y26">
        <v>33.228428999999998</v>
      </c>
      <c r="Z26">
        <v>52.368309000000004</v>
      </c>
      <c r="AA26">
        <v>35.568626000000002</v>
      </c>
      <c r="AB26">
        <v>21.089262000000002</v>
      </c>
      <c r="AC26">
        <v>11.989782999999999</v>
      </c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</row>
    <row r="27" spans="1:190" ht="16" x14ac:dyDescent="0.2">
      <c r="H27" t="s">
        <v>267</v>
      </c>
      <c r="I27">
        <v>3.7860399999999998</v>
      </c>
      <c r="J27">
        <v>3.1859440000000001</v>
      </c>
      <c r="K27">
        <v>2.0118619999999998</v>
      </c>
      <c r="L27">
        <v>0.89301399999999997</v>
      </c>
      <c r="M27">
        <v>-0.27342</v>
      </c>
      <c r="N27">
        <v>-0.40989199999999998</v>
      </c>
      <c r="O27">
        <v>-0.29128500000000002</v>
      </c>
      <c r="P27">
        <v>-0.15551599999999999</v>
      </c>
      <c r="Q27">
        <v>-1.0516209999999999</v>
      </c>
      <c r="R27">
        <v>0.293242</v>
      </c>
      <c r="S27">
        <v>-0.213089</v>
      </c>
      <c r="T27">
        <v>-0.448264</v>
      </c>
      <c r="U27">
        <v>-0.56766300000000003</v>
      </c>
      <c r="V27">
        <v>-0.58574400000000004</v>
      </c>
      <c r="W27">
        <v>-0.31559900000000002</v>
      </c>
      <c r="X27">
        <v>-1.6846E-2</v>
      </c>
      <c r="Y27">
        <v>-0.46315699999999999</v>
      </c>
      <c r="Z27">
        <v>0.76505599999999996</v>
      </c>
      <c r="AA27">
        <v>-0.31298599999999999</v>
      </c>
      <c r="AB27">
        <v>-1.242132</v>
      </c>
      <c r="AC27">
        <v>-1.826049</v>
      </c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</row>
    <row r="28" spans="1:190" ht="16" x14ac:dyDescent="0.2">
      <c r="A28" t="s">
        <v>277</v>
      </c>
      <c r="D28" t="s">
        <v>260</v>
      </c>
      <c r="E28" t="s">
        <v>261</v>
      </c>
      <c r="F28" t="s">
        <v>262</v>
      </c>
      <c r="G28" t="s">
        <v>263</v>
      </c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</row>
    <row r="29" spans="1:190" ht="16" x14ac:dyDescent="0.2">
      <c r="A29" t="s">
        <v>264</v>
      </c>
      <c r="D29">
        <v>-2.0130370000000002</v>
      </c>
      <c r="E29">
        <v>-0.130276</v>
      </c>
      <c r="F29">
        <v>-0.71276899999999999</v>
      </c>
      <c r="G29">
        <v>0.55505700000000002</v>
      </c>
      <c r="I29">
        <v>1234561234</v>
      </c>
      <c r="J29">
        <v>-1.9554560000000001</v>
      </c>
      <c r="K29">
        <v>-2.0130370000000002</v>
      </c>
      <c r="L29">
        <v>-1.1884779999999999</v>
      </c>
      <c r="M29">
        <v>-0.82313499999999995</v>
      </c>
      <c r="N29">
        <v>-1.7030879999999999</v>
      </c>
      <c r="O29">
        <v>-0.33597500000000002</v>
      </c>
      <c r="P29">
        <v>-0.60253299999999999</v>
      </c>
      <c r="Q29">
        <v>-0.41689500000000002</v>
      </c>
      <c r="R29">
        <v>-0.38673000000000002</v>
      </c>
      <c r="S29">
        <v>-0.38673000000000002</v>
      </c>
      <c r="T29">
        <v>-0.169958</v>
      </c>
      <c r="U29">
        <v>-0.40196799999999999</v>
      </c>
      <c r="V29">
        <v>-0.59388300000000005</v>
      </c>
      <c r="W29">
        <v>-0.77318799999999999</v>
      </c>
      <c r="X29">
        <v>-0.842059</v>
      </c>
      <c r="Y29">
        <v>-0.49629400000000001</v>
      </c>
      <c r="Z29">
        <v>-0.19098300000000001</v>
      </c>
      <c r="AA29">
        <v>-0.437836</v>
      </c>
      <c r="AB29">
        <v>-0.40687899999999999</v>
      </c>
      <c r="AC29">
        <v>-0.130276</v>
      </c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</row>
    <row r="30" spans="1:190" ht="16" x14ac:dyDescent="0.2">
      <c r="B30" t="s">
        <v>392</v>
      </c>
      <c r="I30">
        <v>-63134186397.534302</v>
      </c>
      <c r="J30">
        <v>-2.8604039999999999</v>
      </c>
      <c r="K30">
        <v>69.379407999999998</v>
      </c>
      <c r="L30">
        <v>44.384335</v>
      </c>
      <c r="M30">
        <v>-51.668087999999997</v>
      </c>
      <c r="N30">
        <v>406.90914500000002</v>
      </c>
      <c r="O30">
        <v>-44.239569000000003</v>
      </c>
      <c r="P30">
        <v>44.528717999999998</v>
      </c>
      <c r="Q30">
        <v>7.8000160000000003</v>
      </c>
      <c r="R30">
        <v>0</v>
      </c>
      <c r="S30">
        <v>127.54445200000001</v>
      </c>
      <c r="T30">
        <v>-57.718525</v>
      </c>
      <c r="U30">
        <v>-32.315288000000002</v>
      </c>
      <c r="V30">
        <v>-23.190349999999999</v>
      </c>
      <c r="W30">
        <v>-8.1788810000000005</v>
      </c>
      <c r="X30">
        <v>69.669390000000007</v>
      </c>
      <c r="Y30">
        <v>159.86292</v>
      </c>
      <c r="Z30">
        <v>-56.380243</v>
      </c>
      <c r="AA30">
        <v>7.6084040000000002</v>
      </c>
      <c r="AB30">
        <v>212.32076499999999</v>
      </c>
      <c r="AC30">
        <v>1234561234</v>
      </c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</row>
    <row r="31" spans="1:190" ht="16" x14ac:dyDescent="0.2">
      <c r="A31" t="s">
        <v>278</v>
      </c>
      <c r="B31" t="s">
        <v>279</v>
      </c>
      <c r="C31">
        <v>-38.667799000000002</v>
      </c>
      <c r="D31">
        <v>-209.442725</v>
      </c>
      <c r="E31">
        <v>-15.627495</v>
      </c>
      <c r="F31">
        <v>-70.197213000000005</v>
      </c>
      <c r="G31">
        <v>44.624460999999997</v>
      </c>
      <c r="I31">
        <v>0</v>
      </c>
      <c r="J31">
        <v>-28.371898999999999</v>
      </c>
      <c r="K31">
        <v>-23.074587999999999</v>
      </c>
      <c r="L31">
        <v>-31.477233999999999</v>
      </c>
      <c r="M31">
        <v>-32.449112</v>
      </c>
      <c r="N31">
        <v>-15.242900000000001</v>
      </c>
      <c r="O31">
        <v>-83.071657000000002</v>
      </c>
      <c r="P31">
        <v>-50.586441000000001</v>
      </c>
      <c r="Q31">
        <v>-46.630446999999997</v>
      </c>
      <c r="R31">
        <v>-92.053888000000001</v>
      </c>
      <c r="S31">
        <v>-75.918599999999998</v>
      </c>
      <c r="T31">
        <v>-162.863766</v>
      </c>
      <c r="U31">
        <v>-66.696850999999995</v>
      </c>
      <c r="V31">
        <v>-43.291355000000003</v>
      </c>
      <c r="W31">
        <v>-37.300113000000003</v>
      </c>
      <c r="X31">
        <v>-38.132719999999999</v>
      </c>
      <c r="Y31">
        <v>-57.808475999999999</v>
      </c>
      <c r="Z31">
        <v>-238.345821</v>
      </c>
      <c r="AA31">
        <v>-69.660786000000002</v>
      </c>
      <c r="AB31">
        <v>-43.477299000000002</v>
      </c>
      <c r="AC31">
        <v>-75.301666999999995</v>
      </c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</row>
    <row r="32" spans="1:190" ht="16" x14ac:dyDescent="0.2">
      <c r="H32" t="s">
        <v>267</v>
      </c>
      <c r="I32">
        <v>1.5730660000000001</v>
      </c>
      <c r="J32">
        <v>0.93727300000000002</v>
      </c>
      <c r="K32">
        <v>1.055982</v>
      </c>
      <c r="L32">
        <v>0.86768500000000004</v>
      </c>
      <c r="M32">
        <v>0.84590600000000005</v>
      </c>
      <c r="N32">
        <v>1.231484</v>
      </c>
      <c r="O32">
        <v>-0.28850599999999998</v>
      </c>
      <c r="P32">
        <v>0.43946200000000002</v>
      </c>
      <c r="Q32">
        <v>0.52811300000000005</v>
      </c>
      <c r="R32">
        <v>-0.48979099999999998</v>
      </c>
      <c r="S32">
        <v>-0.12821199999999999</v>
      </c>
      <c r="T32">
        <v>-2.076587</v>
      </c>
      <c r="U32">
        <v>7.8439999999999996E-2</v>
      </c>
      <c r="V32">
        <v>0.60294000000000003</v>
      </c>
      <c r="W32">
        <v>0.73719900000000005</v>
      </c>
      <c r="X32">
        <v>0.71854099999999999</v>
      </c>
      <c r="Y32">
        <v>0.27762199999999998</v>
      </c>
      <c r="Z32">
        <v>-3.7680820000000002</v>
      </c>
      <c r="AA32">
        <v>1.2021E-2</v>
      </c>
      <c r="AB32">
        <v>0.598773</v>
      </c>
      <c r="AC32">
        <v>-0.114387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</row>
    <row r="33" spans="1:190" ht="16" x14ac:dyDescent="0.2">
      <c r="A33" t="s">
        <v>280</v>
      </c>
      <c r="D33" t="s">
        <v>260</v>
      </c>
      <c r="E33" t="s">
        <v>261</v>
      </c>
      <c r="F33" t="s">
        <v>262</v>
      </c>
      <c r="G33" t="s">
        <v>263</v>
      </c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</row>
    <row r="34" spans="1:190" ht="16" x14ac:dyDescent="0.2">
      <c r="A34" t="s">
        <v>264</v>
      </c>
      <c r="D34">
        <v>0.36</v>
      </c>
      <c r="E34">
        <v>2.7269999999999999</v>
      </c>
      <c r="F34">
        <v>1.4015</v>
      </c>
      <c r="G34">
        <v>0.75624400000000003</v>
      </c>
      <c r="I34">
        <v>1234561234</v>
      </c>
      <c r="J34">
        <v>2.12</v>
      </c>
      <c r="K34">
        <v>1.4910000000000001</v>
      </c>
      <c r="L34">
        <v>2.66</v>
      </c>
      <c r="M34">
        <v>2.6110000000000002</v>
      </c>
      <c r="N34">
        <v>2.0219999999999998</v>
      </c>
      <c r="O34">
        <v>2.7269999999999999</v>
      </c>
      <c r="P34">
        <v>2.129</v>
      </c>
      <c r="Q34">
        <v>1.9</v>
      </c>
      <c r="R34">
        <v>1.44</v>
      </c>
      <c r="S34">
        <v>1.44</v>
      </c>
      <c r="T34">
        <v>1.21</v>
      </c>
      <c r="U34">
        <v>1.1299999999999999</v>
      </c>
      <c r="V34">
        <v>0.76</v>
      </c>
      <c r="W34">
        <v>0.7</v>
      </c>
      <c r="X34">
        <v>0.5</v>
      </c>
      <c r="Y34">
        <v>0.69</v>
      </c>
      <c r="Z34">
        <v>0.91</v>
      </c>
      <c r="AA34">
        <v>0.77</v>
      </c>
      <c r="AB34">
        <v>0.46</v>
      </c>
      <c r="AC34">
        <v>0.36</v>
      </c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</row>
    <row r="35" spans="1:190" ht="16" x14ac:dyDescent="0.2">
      <c r="B35" t="s">
        <v>392</v>
      </c>
      <c r="I35">
        <v>58234020371.423401</v>
      </c>
      <c r="J35">
        <v>42.186452000000003</v>
      </c>
      <c r="K35">
        <v>-43.947367999999997</v>
      </c>
      <c r="L35">
        <v>1.876676</v>
      </c>
      <c r="M35">
        <v>29.129574999999999</v>
      </c>
      <c r="N35">
        <v>-25.852585000000001</v>
      </c>
      <c r="O35">
        <v>28.088304000000001</v>
      </c>
      <c r="P35">
        <v>12.052631999999999</v>
      </c>
      <c r="Q35">
        <v>31.944444000000001</v>
      </c>
      <c r="R35">
        <v>0</v>
      </c>
      <c r="S35">
        <v>19.008264</v>
      </c>
      <c r="T35">
        <v>7.0796460000000003</v>
      </c>
      <c r="U35">
        <v>48.684210999999998</v>
      </c>
      <c r="V35">
        <v>8.5714290000000002</v>
      </c>
      <c r="W35">
        <v>40</v>
      </c>
      <c r="X35">
        <v>-27.536231999999998</v>
      </c>
      <c r="Y35">
        <v>-24.175823999999999</v>
      </c>
      <c r="Z35">
        <v>18.181818</v>
      </c>
      <c r="AA35">
        <v>67.391304000000005</v>
      </c>
      <c r="AB35">
        <v>27.777778000000001</v>
      </c>
      <c r="AC35">
        <v>1234561234</v>
      </c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</row>
    <row r="36" spans="1:190" ht="16" x14ac:dyDescent="0.2">
      <c r="A36" t="s">
        <v>281</v>
      </c>
      <c r="B36" t="s">
        <v>282</v>
      </c>
      <c r="C36">
        <v>27.811131</v>
      </c>
      <c r="D36">
        <v>9.1272459999999995</v>
      </c>
      <c r="E36">
        <v>97.413043000000002</v>
      </c>
      <c r="F36">
        <v>30.704543000000001</v>
      </c>
      <c r="G36">
        <v>18.099826</v>
      </c>
      <c r="I36">
        <v>0</v>
      </c>
      <c r="J36">
        <v>26.169810999999999</v>
      </c>
      <c r="K36">
        <v>31.153587999999999</v>
      </c>
      <c r="L36">
        <v>14.06391</v>
      </c>
      <c r="M36">
        <v>10.229797</v>
      </c>
      <c r="N36">
        <v>12.838773</v>
      </c>
      <c r="O36">
        <v>10.234690000000001</v>
      </c>
      <c r="P36">
        <v>14.316580999999999</v>
      </c>
      <c r="Q36">
        <v>10.231579</v>
      </c>
      <c r="R36">
        <v>24.722221999999999</v>
      </c>
      <c r="S36">
        <v>20.388888999999999</v>
      </c>
      <c r="T36">
        <v>22.876033</v>
      </c>
      <c r="U36">
        <v>23.725663999999998</v>
      </c>
      <c r="V36">
        <v>33.828946999999999</v>
      </c>
      <c r="W36">
        <v>41.2</v>
      </c>
      <c r="X36">
        <v>64.22</v>
      </c>
      <c r="Y36">
        <v>41.579709999999999</v>
      </c>
      <c r="Z36">
        <v>50.021977999999997</v>
      </c>
      <c r="AA36">
        <v>39.610390000000002</v>
      </c>
      <c r="AB36">
        <v>38.456522</v>
      </c>
      <c r="AC36">
        <v>27.25</v>
      </c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</row>
    <row r="37" spans="1:190" ht="16" x14ac:dyDescent="0.2">
      <c r="H37" t="s">
        <v>267</v>
      </c>
      <c r="I37">
        <v>-1.6963999999999999</v>
      </c>
      <c r="J37">
        <v>-0.25053999999999998</v>
      </c>
      <c r="K37">
        <v>2.4809000000000001E-2</v>
      </c>
      <c r="L37">
        <v>-0.919381</v>
      </c>
      <c r="M37">
        <v>-1.1312120000000001</v>
      </c>
      <c r="N37">
        <v>-0.98706899999999997</v>
      </c>
      <c r="O37">
        <v>-1.1309419999999999</v>
      </c>
      <c r="P37">
        <v>-0.90542100000000003</v>
      </c>
      <c r="Q37">
        <v>-1.131114</v>
      </c>
      <c r="R37">
        <v>-0.33051799999999998</v>
      </c>
      <c r="S37">
        <v>-0.56993099999999997</v>
      </c>
      <c r="T37">
        <v>-0.43251899999999999</v>
      </c>
      <c r="U37">
        <v>-0.385577</v>
      </c>
      <c r="V37">
        <v>0.172621</v>
      </c>
      <c r="W37">
        <v>0.57986499999999996</v>
      </c>
      <c r="X37">
        <v>1.8516999999999999</v>
      </c>
      <c r="Y37">
        <v>0.60084400000000004</v>
      </c>
      <c r="Z37">
        <v>1.067272</v>
      </c>
      <c r="AA37">
        <v>0.49203999999999998</v>
      </c>
      <c r="AB37">
        <v>0.42829</v>
      </c>
      <c r="AC37">
        <v>-0.190861</v>
      </c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</row>
    <row r="38" spans="1:190" ht="16" x14ac:dyDescent="0.2">
      <c r="A38" t="s">
        <v>283</v>
      </c>
      <c r="D38" t="s">
        <v>260</v>
      </c>
      <c r="E38" t="s">
        <v>261</v>
      </c>
      <c r="F38" t="s">
        <v>262</v>
      </c>
      <c r="G38" t="s">
        <v>263</v>
      </c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</row>
    <row r="39" spans="1:190" ht="16" x14ac:dyDescent="0.2">
      <c r="A39" t="s">
        <v>264</v>
      </c>
      <c r="D39">
        <v>-3.5105999999999998E-2</v>
      </c>
      <c r="E39">
        <v>0</v>
      </c>
      <c r="F39">
        <v>-1.755E-3</v>
      </c>
      <c r="G39">
        <v>7.6509999999999998E-3</v>
      </c>
      <c r="I39">
        <v>1234561234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-3.5105999999999998E-2</v>
      </c>
      <c r="Z39">
        <v>0</v>
      </c>
      <c r="AA39">
        <v>0</v>
      </c>
      <c r="AB39">
        <v>0</v>
      </c>
      <c r="AC39">
        <v>0</v>
      </c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</row>
    <row r="40" spans="1:190" ht="16" x14ac:dyDescent="0.2">
      <c r="B40" t="s">
        <v>392</v>
      </c>
      <c r="I40">
        <v>1.234561234E+22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-100</v>
      </c>
      <c r="Y40">
        <v>-351060000000</v>
      </c>
      <c r="Z40">
        <v>0</v>
      </c>
      <c r="AA40">
        <v>0</v>
      </c>
      <c r="AB40">
        <v>0</v>
      </c>
      <c r="AC40">
        <v>1234561234</v>
      </c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</row>
    <row r="41" spans="1:190" ht="16" x14ac:dyDescent="0.2">
      <c r="A41" t="s">
        <v>284</v>
      </c>
      <c r="B41" t="s">
        <v>285</v>
      </c>
      <c r="C41">
        <v>6053000000000</v>
      </c>
      <c r="D41">
        <v>-1039.708312</v>
      </c>
      <c r="E41">
        <v>6053000000000</v>
      </c>
      <c r="F41">
        <v>2988430603403.8398</v>
      </c>
      <c r="G41">
        <v>1170610996840.1001</v>
      </c>
      <c r="I41">
        <v>0</v>
      </c>
      <c r="J41">
        <v>5548000000000</v>
      </c>
      <c r="K41">
        <v>4645000000000</v>
      </c>
      <c r="L41">
        <v>3741000000000</v>
      </c>
      <c r="M41">
        <v>2671000000000</v>
      </c>
      <c r="N41">
        <v>2596000000000</v>
      </c>
      <c r="O41">
        <v>2791000000000</v>
      </c>
      <c r="P41">
        <v>3048000000000</v>
      </c>
      <c r="Q41">
        <v>1944000000000</v>
      </c>
      <c r="R41">
        <v>3560000000000</v>
      </c>
      <c r="S41">
        <v>2936000000000</v>
      </c>
      <c r="T41">
        <v>2768000000000</v>
      </c>
      <c r="U41">
        <v>2681000000000</v>
      </c>
      <c r="V41">
        <v>2571000000000</v>
      </c>
      <c r="W41">
        <v>2884000000000</v>
      </c>
      <c r="X41">
        <v>3211000000000</v>
      </c>
      <c r="Y41">
        <v>-817.23921900000005</v>
      </c>
      <c r="Z41">
        <v>4552000000000</v>
      </c>
      <c r="AA41">
        <v>3050000000000</v>
      </c>
      <c r="AB41">
        <v>1769000000000</v>
      </c>
      <c r="AC41">
        <v>981000000000</v>
      </c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</row>
    <row r="42" spans="1:190" ht="16" x14ac:dyDescent="0.2">
      <c r="H42" t="s">
        <v>267</v>
      </c>
      <c r="I42">
        <v>-2.5528810000000002</v>
      </c>
      <c r="J42">
        <v>2.1865239999999999</v>
      </c>
      <c r="K42">
        <v>1.4151320000000001</v>
      </c>
      <c r="L42">
        <v>0.64288599999999996</v>
      </c>
      <c r="M42">
        <v>-0.27116699999999999</v>
      </c>
      <c r="N42">
        <v>-0.33523599999999998</v>
      </c>
      <c r="O42">
        <v>-0.168656</v>
      </c>
      <c r="P42">
        <v>5.0887000000000002E-2</v>
      </c>
      <c r="Q42">
        <v>-0.89220999999999995</v>
      </c>
      <c r="R42">
        <v>0.48826599999999998</v>
      </c>
      <c r="S42">
        <v>-4.4789000000000002E-2</v>
      </c>
      <c r="T42">
        <v>-0.188304</v>
      </c>
      <c r="U42">
        <v>-0.26262400000000002</v>
      </c>
      <c r="V42">
        <v>-0.35659200000000002</v>
      </c>
      <c r="W42">
        <v>-8.9209999999999998E-2</v>
      </c>
      <c r="X42">
        <v>0.19013099999999999</v>
      </c>
      <c r="Y42">
        <v>-2.5528810000000002</v>
      </c>
      <c r="Z42">
        <v>1.3356870000000001</v>
      </c>
      <c r="AA42">
        <v>5.2595999999999997E-2</v>
      </c>
      <c r="AB42">
        <v>-1.041704</v>
      </c>
      <c r="AC42">
        <v>-1.7148570000000001</v>
      </c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</row>
    <row r="43" spans="1:190" ht="16" x14ac:dyDescent="0.2">
      <c r="A43" t="s">
        <v>286</v>
      </c>
      <c r="D43" t="s">
        <v>260</v>
      </c>
      <c r="E43" t="s">
        <v>261</v>
      </c>
      <c r="F43" t="s">
        <v>262</v>
      </c>
      <c r="G43" t="s">
        <v>263</v>
      </c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</row>
    <row r="44" spans="1:190" ht="16" x14ac:dyDescent="0.2">
      <c r="A44" t="s">
        <v>264</v>
      </c>
      <c r="D44">
        <v>0.124642</v>
      </c>
      <c r="E44">
        <v>0.32776</v>
      </c>
      <c r="F44">
        <v>0.241844</v>
      </c>
      <c r="G44">
        <v>5.1422000000000002E-2</v>
      </c>
      <c r="I44">
        <v>1234561234</v>
      </c>
      <c r="J44">
        <v>0.19816</v>
      </c>
      <c r="K44">
        <v>0.124642</v>
      </c>
      <c r="L44">
        <v>0.25228899999999999</v>
      </c>
      <c r="M44">
        <v>0.27446700000000002</v>
      </c>
      <c r="N44">
        <v>0.22345799999999999</v>
      </c>
      <c r="O44">
        <v>0.31797300000000001</v>
      </c>
      <c r="P44">
        <v>0.28559299999999999</v>
      </c>
      <c r="Q44">
        <v>0.26709699999999997</v>
      </c>
      <c r="R44">
        <v>0.24259600000000001</v>
      </c>
      <c r="S44">
        <v>0.24259600000000001</v>
      </c>
      <c r="T44">
        <v>0.23488100000000001</v>
      </c>
      <c r="U44">
        <v>0.25221199999999999</v>
      </c>
      <c r="V44">
        <v>0.135903</v>
      </c>
      <c r="W44">
        <v>0.18709400000000001</v>
      </c>
      <c r="X44">
        <v>0.20278499999999999</v>
      </c>
      <c r="Y44">
        <v>0.32776</v>
      </c>
      <c r="Z44">
        <v>0.26799099999999998</v>
      </c>
      <c r="AA44">
        <v>0.298983</v>
      </c>
      <c r="AB44">
        <v>0.24813299999999999</v>
      </c>
      <c r="AC44">
        <v>0.25226300000000001</v>
      </c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</row>
    <row r="45" spans="1:190" ht="16" x14ac:dyDescent="0.2">
      <c r="B45" t="s">
        <v>392</v>
      </c>
      <c r="I45">
        <v>623012683814.62903</v>
      </c>
      <c r="J45">
        <v>58.983271999999999</v>
      </c>
      <c r="K45">
        <v>-50.595531999999999</v>
      </c>
      <c r="L45">
        <v>-8.0805450000000008</v>
      </c>
      <c r="M45">
        <v>22.827175</v>
      </c>
      <c r="N45">
        <v>-29.724201999999998</v>
      </c>
      <c r="O45">
        <v>11.337794000000001</v>
      </c>
      <c r="P45">
        <v>6.9248919999999998</v>
      </c>
      <c r="Q45">
        <v>10.099396</v>
      </c>
      <c r="R45">
        <v>0</v>
      </c>
      <c r="S45">
        <v>3.2847759999999999</v>
      </c>
      <c r="T45">
        <v>-6.8715010000000003</v>
      </c>
      <c r="U45">
        <v>85.581530999999998</v>
      </c>
      <c r="V45">
        <v>-27.361004999999999</v>
      </c>
      <c r="W45">
        <v>-7.7377039999999999</v>
      </c>
      <c r="X45">
        <v>-38.129879000000003</v>
      </c>
      <c r="Y45">
        <v>22.302353</v>
      </c>
      <c r="Z45">
        <v>-10.365622999999999</v>
      </c>
      <c r="AA45">
        <v>20.492926000000001</v>
      </c>
      <c r="AB45">
        <v>-1.6370640000000001</v>
      </c>
      <c r="AC45">
        <v>1234561234</v>
      </c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</row>
    <row r="46" spans="1:190" ht="16" x14ac:dyDescent="0.2">
      <c r="A46" t="s">
        <v>287</v>
      </c>
      <c r="B46" t="s">
        <v>288</v>
      </c>
      <c r="C46">
        <v>293.19917500000003</v>
      </c>
      <c r="D46">
        <v>62.633146000000004</v>
      </c>
      <c r="E46">
        <v>445.11490300000003</v>
      </c>
      <c r="F46">
        <v>139.99366599999999</v>
      </c>
      <c r="G46">
        <v>74.703441999999995</v>
      </c>
      <c r="I46">
        <v>0</v>
      </c>
      <c r="J46">
        <v>279.97593599999999</v>
      </c>
      <c r="K46">
        <v>372.66739799999999</v>
      </c>
      <c r="L46">
        <v>148.28240500000001</v>
      </c>
      <c r="M46">
        <v>97.315775000000002</v>
      </c>
      <c r="N46">
        <v>116.173883</v>
      </c>
      <c r="O46">
        <v>87.774716999999995</v>
      </c>
      <c r="P46">
        <v>106.72524900000001</v>
      </c>
      <c r="Q46">
        <v>72.782555000000002</v>
      </c>
      <c r="R46">
        <v>146.74589900000001</v>
      </c>
      <c r="S46">
        <v>121.024146</v>
      </c>
      <c r="T46">
        <v>117.846957</v>
      </c>
      <c r="U46">
        <v>106.299617</v>
      </c>
      <c r="V46">
        <v>189.178473</v>
      </c>
      <c r="W46">
        <v>154.14687499999999</v>
      </c>
      <c r="X46">
        <v>158.34488200000001</v>
      </c>
      <c r="Y46">
        <v>87.533690000000007</v>
      </c>
      <c r="Z46">
        <v>169.85633799999999</v>
      </c>
      <c r="AA46">
        <v>102.01263</v>
      </c>
      <c r="AB46">
        <v>71.292441999999994</v>
      </c>
      <c r="AC46">
        <v>38.888047999999998</v>
      </c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</row>
    <row r="47" spans="1:190" ht="16" x14ac:dyDescent="0.2">
      <c r="H47" t="s">
        <v>267</v>
      </c>
      <c r="I47">
        <v>-1.8739920000000001</v>
      </c>
      <c r="J47">
        <v>1.87384</v>
      </c>
      <c r="K47">
        <v>3.1146319999999998</v>
      </c>
      <c r="L47">
        <v>0.110955</v>
      </c>
      <c r="M47">
        <v>-0.57129799999999997</v>
      </c>
      <c r="N47">
        <v>-0.31885799999999997</v>
      </c>
      <c r="O47">
        <v>-0.699017</v>
      </c>
      <c r="P47">
        <v>-0.44534000000000001</v>
      </c>
      <c r="Q47">
        <v>-0.89970600000000001</v>
      </c>
      <c r="R47">
        <v>9.0386999999999995E-2</v>
      </c>
      <c r="S47">
        <v>-0.25393100000000002</v>
      </c>
      <c r="T47">
        <v>-0.296462</v>
      </c>
      <c r="U47">
        <v>-0.45103700000000002</v>
      </c>
      <c r="V47">
        <v>0.65840100000000001</v>
      </c>
      <c r="W47">
        <v>0.18945899999999999</v>
      </c>
      <c r="X47">
        <v>0.24565400000000001</v>
      </c>
      <c r="Y47">
        <v>-0.70224299999999995</v>
      </c>
      <c r="Z47">
        <v>0.39974999999999999</v>
      </c>
      <c r="AA47">
        <v>-0.50842399999999999</v>
      </c>
      <c r="AB47">
        <v>-0.91965300000000005</v>
      </c>
      <c r="AC47">
        <v>-1.353426</v>
      </c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</row>
    <row r="48" spans="1:190" ht="16" x14ac:dyDescent="0.2">
      <c r="A48" t="s">
        <v>289</v>
      </c>
      <c r="D48" t="s">
        <v>260</v>
      </c>
      <c r="E48" t="s">
        <v>261</v>
      </c>
      <c r="F48" t="s">
        <v>262</v>
      </c>
      <c r="G48" t="s">
        <v>263</v>
      </c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</row>
    <row r="49" spans="1:190" ht="16" x14ac:dyDescent="0.2">
      <c r="A49" t="s">
        <v>264</v>
      </c>
      <c r="D49">
        <v>0</v>
      </c>
      <c r="E49">
        <v>1.44</v>
      </c>
      <c r="F49">
        <v>0.42047600000000002</v>
      </c>
      <c r="G49">
        <v>0.44130200000000003</v>
      </c>
      <c r="I49">
        <v>0</v>
      </c>
      <c r="J49">
        <v>1.44</v>
      </c>
      <c r="K49">
        <v>1.24</v>
      </c>
      <c r="L49">
        <v>1.1200000000000001</v>
      </c>
      <c r="M49">
        <v>0.92</v>
      </c>
      <c r="N49">
        <v>0.8</v>
      </c>
      <c r="O49">
        <v>0.64</v>
      </c>
      <c r="P49">
        <v>0.52</v>
      </c>
      <c r="Q49">
        <v>0.44</v>
      </c>
      <c r="R49">
        <v>0.4</v>
      </c>
      <c r="S49">
        <v>0.4</v>
      </c>
      <c r="T49">
        <v>0.35</v>
      </c>
      <c r="U49">
        <v>0.32</v>
      </c>
      <c r="V49">
        <v>0.16</v>
      </c>
      <c r="W49">
        <v>0.08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</row>
    <row r="50" spans="1:190" ht="16" x14ac:dyDescent="0.2">
      <c r="B50" t="s">
        <v>392</v>
      </c>
      <c r="I50">
        <v>-100</v>
      </c>
      <c r="J50">
        <v>16.129031999999999</v>
      </c>
      <c r="K50">
        <v>10.714286</v>
      </c>
      <c r="L50">
        <v>21.739129999999999</v>
      </c>
      <c r="M50">
        <v>15</v>
      </c>
      <c r="N50">
        <v>25</v>
      </c>
      <c r="O50">
        <v>23.076923000000001</v>
      </c>
      <c r="P50">
        <v>18.181818</v>
      </c>
      <c r="Q50">
        <v>10</v>
      </c>
      <c r="R50">
        <v>0</v>
      </c>
      <c r="S50">
        <v>14.285714</v>
      </c>
      <c r="T50">
        <v>9.375</v>
      </c>
      <c r="U50">
        <v>100</v>
      </c>
      <c r="V50">
        <v>100</v>
      </c>
      <c r="W50">
        <v>800000000000</v>
      </c>
      <c r="X50">
        <v>0</v>
      </c>
      <c r="Y50">
        <v>0</v>
      </c>
      <c r="Z50">
        <v>0</v>
      </c>
      <c r="AA50">
        <v>0</v>
      </c>
      <c r="AB50">
        <v>0</v>
      </c>
      <c r="AC50">
        <v>1234561234</v>
      </c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</row>
    <row r="51" spans="1:190" ht="16" x14ac:dyDescent="0.2">
      <c r="A51" t="s">
        <v>290</v>
      </c>
      <c r="B51" t="s">
        <v>291</v>
      </c>
      <c r="C51">
        <v>66.810154999999995</v>
      </c>
      <c r="D51">
        <v>33.268749999999997</v>
      </c>
      <c r="E51">
        <v>5838000000000</v>
      </c>
      <c r="F51">
        <v>953668103506.02405</v>
      </c>
      <c r="G51">
        <v>1516486478301.8301</v>
      </c>
      <c r="I51">
        <v>6053000000000</v>
      </c>
      <c r="J51">
        <v>38.527777999999998</v>
      </c>
      <c r="K51">
        <v>37.459676999999999</v>
      </c>
      <c r="L51">
        <v>33.401786000000001</v>
      </c>
      <c r="M51">
        <v>29.032609000000001</v>
      </c>
      <c r="N51">
        <v>32.450000000000003</v>
      </c>
      <c r="O51">
        <v>43.609375</v>
      </c>
      <c r="P51">
        <v>58.615385000000003</v>
      </c>
      <c r="Q51">
        <v>44.181818</v>
      </c>
      <c r="R51">
        <v>89</v>
      </c>
      <c r="S51">
        <v>73.400000000000006</v>
      </c>
      <c r="T51">
        <v>79.085713999999996</v>
      </c>
      <c r="U51">
        <v>83.78125</v>
      </c>
      <c r="V51">
        <v>160.6875</v>
      </c>
      <c r="W51">
        <v>360.5</v>
      </c>
      <c r="X51">
        <v>3211000000000</v>
      </c>
      <c r="Y51">
        <v>2869000000000</v>
      </c>
      <c r="Z51">
        <v>4552000000000</v>
      </c>
      <c r="AA51">
        <v>3050000000000</v>
      </c>
      <c r="AB51">
        <v>1769000000000</v>
      </c>
      <c r="AC51">
        <v>981000000000</v>
      </c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</row>
    <row r="52" spans="1:190" ht="16" x14ac:dyDescent="0.2">
      <c r="H52" t="s">
        <v>267</v>
      </c>
      <c r="I52">
        <v>3.3625959999999999</v>
      </c>
      <c r="J52">
        <v>-0.62886699999999995</v>
      </c>
      <c r="K52">
        <v>-0.62886699999999995</v>
      </c>
      <c r="L52">
        <v>-0.62886699999999995</v>
      </c>
      <c r="M52">
        <v>-0.62886699999999995</v>
      </c>
      <c r="N52">
        <v>-0.62886699999999995</v>
      </c>
      <c r="O52">
        <v>-0.62886699999999995</v>
      </c>
      <c r="P52">
        <v>-0.62886699999999995</v>
      </c>
      <c r="Q52">
        <v>-0.62886699999999995</v>
      </c>
      <c r="R52">
        <v>-0.62886699999999995</v>
      </c>
      <c r="S52">
        <v>-0.62886699999999995</v>
      </c>
      <c r="T52">
        <v>-0.62886699999999995</v>
      </c>
      <c r="U52">
        <v>-0.62886699999999995</v>
      </c>
      <c r="V52">
        <v>-0.62886699999999995</v>
      </c>
      <c r="W52">
        <v>-0.62886699999999995</v>
      </c>
      <c r="X52">
        <v>1.4885280000000001</v>
      </c>
      <c r="Y52">
        <v>1.2630060000000001</v>
      </c>
      <c r="Z52">
        <v>2.372808</v>
      </c>
      <c r="AA52">
        <v>1.382361</v>
      </c>
      <c r="AB52">
        <v>0.53764500000000004</v>
      </c>
      <c r="AC52">
        <v>1.8023000000000001E-2</v>
      </c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</row>
    <row r="53" spans="1:190" ht="16" x14ac:dyDescent="0.2">
      <c r="A53" t="s">
        <v>292</v>
      </c>
      <c r="D53" t="s">
        <v>260</v>
      </c>
      <c r="E53" t="s">
        <v>261</v>
      </c>
      <c r="F53" t="s">
        <v>262</v>
      </c>
      <c r="G53" t="s">
        <v>263</v>
      </c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</row>
    <row r="54" spans="1:190" ht="16" x14ac:dyDescent="0.2">
      <c r="A54" t="s">
        <v>264</v>
      </c>
      <c r="D54">
        <v>0.49027599999999999</v>
      </c>
      <c r="E54">
        <v>4.075456</v>
      </c>
      <c r="F54">
        <v>2.1177800000000002</v>
      </c>
      <c r="G54">
        <v>1.0920259999999999</v>
      </c>
      <c r="I54">
        <v>1234561234</v>
      </c>
      <c r="J54">
        <v>4.075456</v>
      </c>
      <c r="K54">
        <v>3.5040369999999998</v>
      </c>
      <c r="L54">
        <v>3.8484780000000001</v>
      </c>
      <c r="M54">
        <v>3.4341349999999999</v>
      </c>
      <c r="N54">
        <v>3.725088</v>
      </c>
      <c r="O54">
        <v>3.0629749999999998</v>
      </c>
      <c r="P54">
        <v>2.7315330000000002</v>
      </c>
      <c r="Q54">
        <v>2.3168950000000001</v>
      </c>
      <c r="R54">
        <v>1.82673</v>
      </c>
      <c r="S54">
        <v>1.82673</v>
      </c>
      <c r="T54">
        <v>1.379958</v>
      </c>
      <c r="U54">
        <v>1.531968</v>
      </c>
      <c r="V54">
        <v>1.3538829999999999</v>
      </c>
      <c r="W54">
        <v>1.4731879999999999</v>
      </c>
      <c r="X54">
        <v>1.3420589999999999</v>
      </c>
      <c r="Y54">
        <v>1.2565059999999999</v>
      </c>
      <c r="Z54">
        <v>1.100983</v>
      </c>
      <c r="AA54">
        <v>1.2078359999999999</v>
      </c>
      <c r="AB54">
        <v>0.86687899999999996</v>
      </c>
      <c r="AC54">
        <v>0.49027599999999999</v>
      </c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</row>
    <row r="55" spans="1:190" ht="16" x14ac:dyDescent="0.2">
      <c r="B55" t="s">
        <v>392</v>
      </c>
      <c r="I55">
        <v>30292591305.648102</v>
      </c>
      <c r="J55">
        <v>16.307448000000001</v>
      </c>
      <c r="K55">
        <v>-8.9500580000000003</v>
      </c>
      <c r="L55">
        <v>12.065426</v>
      </c>
      <c r="M55">
        <v>-7.8106340000000003</v>
      </c>
      <c r="N55">
        <v>21.616664</v>
      </c>
      <c r="O55">
        <v>12.133919000000001</v>
      </c>
      <c r="P55">
        <v>17.896279</v>
      </c>
      <c r="Q55">
        <v>26.832920000000001</v>
      </c>
      <c r="R55">
        <v>0</v>
      </c>
      <c r="S55">
        <v>32.375768000000001</v>
      </c>
      <c r="T55">
        <v>-9.9225309999999993</v>
      </c>
      <c r="U55">
        <v>13.153648</v>
      </c>
      <c r="V55">
        <v>-8.0984230000000004</v>
      </c>
      <c r="W55">
        <v>9.7707329999999999</v>
      </c>
      <c r="X55">
        <v>6.808802</v>
      </c>
      <c r="Y55">
        <v>14.125831</v>
      </c>
      <c r="Z55">
        <v>-8.8466480000000001</v>
      </c>
      <c r="AA55">
        <v>39.331555999999999</v>
      </c>
      <c r="AB55">
        <v>76.814487999999997</v>
      </c>
      <c r="AC55">
        <v>1234561234</v>
      </c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  <c r="DY55" s="65"/>
      <c r="DZ55" s="65"/>
      <c r="EA55" s="65"/>
      <c r="EB55" s="65"/>
      <c r="EC55" s="65"/>
      <c r="ED55" s="65"/>
      <c r="EE55" s="65"/>
      <c r="EF55" s="65"/>
      <c r="EG55" s="65"/>
      <c r="EH55" s="65"/>
      <c r="EI55" s="65"/>
      <c r="EJ55" s="65"/>
      <c r="EK55" s="65"/>
      <c r="EL55" s="65"/>
      <c r="EM55" s="65"/>
      <c r="EN55" s="65"/>
      <c r="EO55" s="65"/>
      <c r="EP55" s="65"/>
      <c r="EQ55" s="65"/>
      <c r="ER55" s="65"/>
      <c r="ES55" s="65"/>
      <c r="ET55" s="65"/>
      <c r="EU55" s="65"/>
      <c r="EV55" s="65"/>
      <c r="EW55" s="65"/>
      <c r="EX55" s="65"/>
      <c r="EY55" s="65"/>
      <c r="EZ55" s="65"/>
      <c r="FA55" s="65"/>
      <c r="FB55" s="65"/>
      <c r="FC55" s="65"/>
      <c r="FD55" s="65"/>
      <c r="FE55" s="65"/>
      <c r="FF55" s="65"/>
      <c r="FG55" s="65"/>
      <c r="FH55" s="65"/>
      <c r="FI55" s="65"/>
      <c r="FJ55" s="65"/>
      <c r="FK55" s="65"/>
      <c r="FL55" s="65"/>
      <c r="FM55" s="65"/>
      <c r="FN55" s="65"/>
      <c r="FO55" s="65"/>
      <c r="FP55" s="65"/>
      <c r="FQ55" s="65"/>
      <c r="FR55" s="65"/>
      <c r="FS55" s="65"/>
      <c r="FT55" s="65"/>
      <c r="FU55" s="65"/>
      <c r="FV55" s="65"/>
      <c r="FW55" s="65"/>
      <c r="FX55" s="65"/>
      <c r="FY55" s="65"/>
      <c r="FZ55" s="65"/>
      <c r="GA55" s="65"/>
      <c r="GB55" s="65"/>
      <c r="GC55" s="65"/>
      <c r="GD55" s="65"/>
      <c r="GE55" s="65"/>
      <c r="GF55" s="65"/>
      <c r="GG55" s="65"/>
      <c r="GH55" s="65"/>
    </row>
    <row r="56" spans="1:190" ht="16" x14ac:dyDescent="0.2">
      <c r="A56" t="s">
        <v>293</v>
      </c>
      <c r="B56" t="s">
        <v>294</v>
      </c>
      <c r="C56">
        <v>16.176482</v>
      </c>
      <c r="D56">
        <v>7.1447979999999998</v>
      </c>
      <c r="E56">
        <v>51.691181999999998</v>
      </c>
      <c r="F56">
        <v>19.109141999999999</v>
      </c>
      <c r="G56">
        <v>10.037091</v>
      </c>
      <c r="I56">
        <v>0</v>
      </c>
      <c r="J56">
        <v>13.613201</v>
      </c>
      <c r="K56">
        <v>13.256138999999999</v>
      </c>
      <c r="L56">
        <v>9.7207260000000009</v>
      </c>
      <c r="M56">
        <v>7.7777960000000004</v>
      </c>
      <c r="N56">
        <v>6.9689629999999996</v>
      </c>
      <c r="O56">
        <v>9.1120560000000008</v>
      </c>
      <c r="P56">
        <v>11.158569</v>
      </c>
      <c r="Q56">
        <v>8.3905399999999997</v>
      </c>
      <c r="R56">
        <v>19.488375000000001</v>
      </c>
      <c r="S56">
        <v>16.072434999999999</v>
      </c>
      <c r="T56">
        <v>20.058581</v>
      </c>
      <c r="U56">
        <v>17.500366</v>
      </c>
      <c r="V56">
        <v>18.989823999999999</v>
      </c>
      <c r="W56">
        <v>19.576592000000002</v>
      </c>
      <c r="X56">
        <v>23.925923000000001</v>
      </c>
      <c r="Y56">
        <v>22.833158000000001</v>
      </c>
      <c r="Z56">
        <v>41.344870999999998</v>
      </c>
      <c r="AA56">
        <v>25.251773</v>
      </c>
      <c r="AB56">
        <v>20.406538999999999</v>
      </c>
      <c r="AC56">
        <v>20.009138</v>
      </c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  <c r="DY56" s="65"/>
      <c r="DZ56" s="65"/>
      <c r="EA56" s="65"/>
      <c r="EB56" s="65"/>
      <c r="EC56" s="65"/>
      <c r="ED56" s="65"/>
      <c r="EE56" s="65"/>
      <c r="EF56" s="65"/>
      <c r="EG56" s="65"/>
      <c r="EH56" s="65"/>
      <c r="EI56" s="65"/>
      <c r="EJ56" s="65"/>
      <c r="EK56" s="65"/>
      <c r="EL56" s="65"/>
      <c r="EM56" s="65"/>
      <c r="EN56" s="65"/>
      <c r="EO56" s="65"/>
      <c r="EP56" s="65"/>
      <c r="EQ56" s="65"/>
      <c r="ER56" s="65"/>
      <c r="ES56" s="65"/>
      <c r="ET56" s="65"/>
      <c r="EU56" s="65"/>
      <c r="EV56" s="65"/>
      <c r="EW56" s="65"/>
      <c r="EX56" s="65"/>
      <c r="EY56" s="65"/>
      <c r="EZ56" s="65"/>
      <c r="FA56" s="65"/>
      <c r="FB56" s="65"/>
      <c r="FC56" s="65"/>
      <c r="FD56" s="65"/>
      <c r="FE56" s="65"/>
      <c r="FF56" s="65"/>
      <c r="FG56" s="65"/>
      <c r="FH56" s="65"/>
      <c r="FI56" s="65"/>
      <c r="FJ56" s="65"/>
      <c r="FK56" s="65"/>
      <c r="FL56" s="65"/>
      <c r="FM56" s="65"/>
      <c r="FN56" s="65"/>
      <c r="FO56" s="65"/>
      <c r="FP56" s="65"/>
      <c r="FQ56" s="65"/>
      <c r="FR56" s="65"/>
      <c r="FS56" s="65"/>
      <c r="FT56" s="65"/>
      <c r="FU56" s="65"/>
      <c r="FV56" s="65"/>
      <c r="FW56" s="65"/>
      <c r="FX56" s="65"/>
      <c r="FY56" s="65"/>
      <c r="FZ56" s="65"/>
      <c r="GA56" s="65"/>
      <c r="GB56" s="65"/>
      <c r="GC56" s="65"/>
      <c r="GD56" s="65"/>
      <c r="GE56" s="65"/>
      <c r="GF56" s="65"/>
      <c r="GG56" s="65"/>
      <c r="GH56" s="65"/>
    </row>
    <row r="57" spans="1:190" ht="16" x14ac:dyDescent="0.2">
      <c r="H57" t="s">
        <v>267</v>
      </c>
      <c r="I57">
        <v>-1.903853</v>
      </c>
      <c r="J57">
        <v>-0.54756300000000002</v>
      </c>
      <c r="K57">
        <v>-0.58313700000000002</v>
      </c>
      <c r="L57">
        <v>-0.93537199999999998</v>
      </c>
      <c r="M57">
        <v>-1.1289469999999999</v>
      </c>
      <c r="N57">
        <v>-1.2095320000000001</v>
      </c>
      <c r="O57">
        <v>-0.99601399999999995</v>
      </c>
      <c r="P57">
        <v>-0.79211900000000002</v>
      </c>
      <c r="Q57">
        <v>-1.0678989999999999</v>
      </c>
      <c r="R57">
        <v>3.7782999999999997E-2</v>
      </c>
      <c r="S57">
        <v>-0.30254799999999998</v>
      </c>
      <c r="T57">
        <v>9.4592999999999997E-2</v>
      </c>
      <c r="U57">
        <v>-0.16028300000000001</v>
      </c>
      <c r="V57">
        <v>-1.1887999999999999E-2</v>
      </c>
      <c r="W57">
        <v>4.6572000000000002E-2</v>
      </c>
      <c r="X57">
        <v>0.47989799999999999</v>
      </c>
      <c r="Y57">
        <v>0.37102499999999999</v>
      </c>
      <c r="Z57">
        <v>2.2153559999999999</v>
      </c>
      <c r="AA57">
        <v>0.61199300000000001</v>
      </c>
      <c r="AB57">
        <v>0.12926000000000001</v>
      </c>
      <c r="AC57">
        <v>8.9666999999999997E-2</v>
      </c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  <c r="DW57" s="65"/>
      <c r="DX57" s="65"/>
      <c r="DY57" s="65"/>
      <c r="DZ57" s="65"/>
      <c r="EA57" s="65"/>
      <c r="EB57" s="65"/>
      <c r="EC57" s="65"/>
      <c r="ED57" s="65"/>
      <c r="EE57" s="65"/>
      <c r="EF57" s="65"/>
      <c r="EG57" s="65"/>
      <c r="EH57" s="65"/>
      <c r="EI57" s="65"/>
      <c r="EJ57" s="65"/>
      <c r="EK57" s="65"/>
      <c r="EL57" s="65"/>
      <c r="EM57" s="65"/>
      <c r="EN57" s="65"/>
      <c r="EO57" s="65"/>
      <c r="EP57" s="65"/>
      <c r="EQ57" s="65"/>
      <c r="ER57" s="65"/>
      <c r="ES57" s="65"/>
      <c r="ET57" s="65"/>
      <c r="EU57" s="65"/>
      <c r="EV57" s="65"/>
      <c r="EW57" s="65"/>
      <c r="EX57" s="65"/>
      <c r="EY57" s="65"/>
      <c r="EZ57" s="65"/>
      <c r="FA57" s="65"/>
      <c r="FB57" s="65"/>
      <c r="FC57" s="65"/>
      <c r="FD57" s="65"/>
      <c r="FE57" s="65"/>
      <c r="FF57" s="65"/>
      <c r="FG57" s="65"/>
      <c r="FH57" s="65"/>
      <c r="FI57" s="65"/>
      <c r="FJ57" s="65"/>
      <c r="FK57" s="65"/>
      <c r="FL57" s="65"/>
      <c r="FM57" s="65"/>
      <c r="FN57" s="65"/>
      <c r="FO57" s="65"/>
      <c r="FP57" s="65"/>
      <c r="FQ57" s="65"/>
      <c r="FR57" s="65"/>
      <c r="FS57" s="65"/>
      <c r="FT57" s="65"/>
      <c r="FU57" s="65"/>
      <c r="FV57" s="65"/>
      <c r="FW57" s="65"/>
      <c r="FX57" s="65"/>
      <c r="FY57" s="65"/>
      <c r="FZ57" s="65"/>
      <c r="GA57" s="65"/>
      <c r="GB57" s="65"/>
      <c r="GC57" s="65"/>
      <c r="GD57" s="65"/>
      <c r="GE57" s="65"/>
      <c r="GF57" s="65"/>
      <c r="GG57" s="65"/>
      <c r="GH57" s="65"/>
    </row>
    <row r="58" spans="1:190" ht="16" x14ac:dyDescent="0.2">
      <c r="A58" t="s">
        <v>295</v>
      </c>
      <c r="D58" t="s">
        <v>260</v>
      </c>
      <c r="E58" t="s">
        <v>261</v>
      </c>
      <c r="F58" t="s">
        <v>262</v>
      </c>
      <c r="G58" t="s">
        <v>263</v>
      </c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  <c r="DY58" s="65"/>
      <c r="DZ58" s="65"/>
      <c r="EA58" s="65"/>
      <c r="EB58" s="65"/>
      <c r="EC58" s="65"/>
      <c r="ED58" s="65"/>
      <c r="EE58" s="65"/>
      <c r="EF58" s="65"/>
      <c r="EG58" s="65"/>
      <c r="EH58" s="65"/>
      <c r="EI58" s="65"/>
      <c r="EJ58" s="65"/>
      <c r="EK58" s="65"/>
      <c r="EL58" s="65"/>
      <c r="EM58" s="65"/>
      <c r="EN58" s="65"/>
      <c r="EO58" s="65"/>
      <c r="EP58" s="65"/>
      <c r="EQ58" s="65"/>
      <c r="ER58" s="65"/>
      <c r="ES58" s="65"/>
      <c r="ET58" s="65"/>
      <c r="EU58" s="65"/>
      <c r="EV58" s="65"/>
      <c r="EW58" s="65"/>
      <c r="EX58" s="65"/>
      <c r="EY58" s="65"/>
      <c r="EZ58" s="65"/>
      <c r="FA58" s="65"/>
      <c r="FB58" s="65"/>
      <c r="FC58" s="65"/>
      <c r="FD58" s="65"/>
      <c r="FE58" s="65"/>
      <c r="FF58" s="65"/>
      <c r="FG58" s="65"/>
      <c r="FH58" s="65"/>
      <c r="FI58" s="65"/>
      <c r="FJ58" s="65"/>
      <c r="FK58" s="65"/>
      <c r="FL58" s="65"/>
      <c r="FM58" s="65"/>
      <c r="FN58" s="65"/>
      <c r="FO58" s="65"/>
      <c r="FP58" s="65"/>
      <c r="FQ58" s="65"/>
      <c r="FR58" s="65"/>
      <c r="FS58" s="65"/>
      <c r="FT58" s="65"/>
      <c r="FU58" s="65"/>
      <c r="FV58" s="65"/>
      <c r="FW58" s="65"/>
      <c r="FX58" s="65"/>
      <c r="FY58" s="65"/>
      <c r="FZ58" s="65"/>
      <c r="GA58" s="65"/>
      <c r="GB58" s="65"/>
      <c r="GC58" s="65"/>
      <c r="GD58" s="65"/>
      <c r="GE58" s="65"/>
      <c r="GF58" s="65"/>
      <c r="GG58" s="65"/>
      <c r="GH58" s="65"/>
    </row>
    <row r="59" spans="1:190" ht="16" x14ac:dyDescent="0.2">
      <c r="A59" t="s">
        <v>264</v>
      </c>
      <c r="D59">
        <v>5.2174999999999999E-2</v>
      </c>
      <c r="E59">
        <v>1.0203009999999999</v>
      </c>
      <c r="F59">
        <v>0.26580199999999998</v>
      </c>
      <c r="G59">
        <v>0.25751299999999999</v>
      </c>
      <c r="I59">
        <v>1234561234</v>
      </c>
      <c r="J59">
        <v>1.0203009999999999</v>
      </c>
      <c r="K59">
        <v>0.71623099999999995</v>
      </c>
      <c r="L59">
        <v>0.65492499999999998</v>
      </c>
      <c r="M59">
        <v>0.50702700000000001</v>
      </c>
      <c r="N59">
        <v>0.27149600000000002</v>
      </c>
      <c r="O59">
        <v>0.26721899999999998</v>
      </c>
      <c r="P59">
        <v>0.224328</v>
      </c>
      <c r="Q59">
        <v>0.34112300000000001</v>
      </c>
      <c r="R59">
        <v>0.23239599999999999</v>
      </c>
      <c r="S59">
        <v>0.23239599999999999</v>
      </c>
      <c r="T59">
        <v>0.15117800000000001</v>
      </c>
      <c r="U59">
        <v>7.4914999999999995E-2</v>
      </c>
      <c r="V59">
        <v>0.102657</v>
      </c>
      <c r="W59">
        <v>8.3091999999999999E-2</v>
      </c>
      <c r="X59">
        <v>7.1223999999999996E-2</v>
      </c>
      <c r="Y59">
        <v>0.103258</v>
      </c>
      <c r="Z59">
        <v>8.4697999999999996E-2</v>
      </c>
      <c r="AA59">
        <v>5.7974999999999999E-2</v>
      </c>
      <c r="AB59">
        <v>6.7433999999999994E-2</v>
      </c>
      <c r="AC59">
        <v>5.2174999999999999E-2</v>
      </c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  <c r="DW59" s="65"/>
      <c r="DX59" s="65"/>
      <c r="DY59" s="65"/>
      <c r="DZ59" s="65"/>
      <c r="EA59" s="65"/>
      <c r="EB59" s="65"/>
      <c r="EC59" s="65"/>
      <c r="ED59" s="65"/>
      <c r="EE59" s="65"/>
      <c r="EF59" s="65"/>
      <c r="EG59" s="65"/>
      <c r="EH59" s="65"/>
      <c r="EI59" s="65"/>
      <c r="EJ59" s="65"/>
      <c r="EK59" s="65"/>
      <c r="EL59" s="65"/>
      <c r="EM59" s="65"/>
      <c r="EN59" s="65"/>
      <c r="EO59" s="65"/>
      <c r="EP59" s="65"/>
      <c r="EQ59" s="65"/>
      <c r="ER59" s="65"/>
      <c r="ES59" s="65"/>
      <c r="ET59" s="65"/>
      <c r="EU59" s="65"/>
      <c r="EV59" s="65"/>
      <c r="EW59" s="65"/>
      <c r="EX59" s="65"/>
      <c r="EY59" s="65"/>
      <c r="EZ59" s="65"/>
      <c r="FA59" s="65"/>
      <c r="FB59" s="65"/>
      <c r="FC59" s="65"/>
      <c r="FD59" s="65"/>
      <c r="FE59" s="65"/>
      <c r="FF59" s="65"/>
      <c r="FG59" s="65"/>
      <c r="FH59" s="65"/>
      <c r="FI59" s="65"/>
      <c r="FJ59" s="65"/>
      <c r="FK59" s="65"/>
      <c r="FL59" s="65"/>
      <c r="FM59" s="65"/>
      <c r="FN59" s="65"/>
      <c r="FO59" s="65"/>
      <c r="FP59" s="65"/>
      <c r="FQ59" s="65"/>
      <c r="FR59" s="65"/>
      <c r="FS59" s="65"/>
      <c r="FT59" s="65"/>
      <c r="FU59" s="65"/>
      <c r="FV59" s="65"/>
      <c r="FW59" s="65"/>
      <c r="FX59" s="65"/>
      <c r="FY59" s="65"/>
      <c r="FZ59" s="65"/>
      <c r="GA59" s="65"/>
      <c r="GB59" s="65"/>
      <c r="GC59" s="65"/>
      <c r="GD59" s="65"/>
      <c r="GE59" s="65"/>
      <c r="GF59" s="65"/>
      <c r="GG59" s="65"/>
      <c r="GH59" s="65"/>
    </row>
    <row r="60" spans="1:190" ht="16" x14ac:dyDescent="0.2">
      <c r="B60" t="s">
        <v>392</v>
      </c>
      <c r="I60">
        <v>120999708220.181</v>
      </c>
      <c r="J60">
        <v>42.454180000000001</v>
      </c>
      <c r="K60">
        <v>9.3607659999999999</v>
      </c>
      <c r="L60">
        <v>29.169650000000001</v>
      </c>
      <c r="M60">
        <v>86.753028</v>
      </c>
      <c r="N60">
        <v>1.60056</v>
      </c>
      <c r="O60">
        <v>19.119771</v>
      </c>
      <c r="P60">
        <v>-34.238382999999999</v>
      </c>
      <c r="Q60">
        <v>46.785229000000001</v>
      </c>
      <c r="R60">
        <v>0</v>
      </c>
      <c r="S60">
        <v>53.723424999999999</v>
      </c>
      <c r="T60">
        <v>101.799373</v>
      </c>
      <c r="U60">
        <v>-27.023973000000002</v>
      </c>
      <c r="V60">
        <v>23.546189999999999</v>
      </c>
      <c r="W60">
        <v>16.662922999999999</v>
      </c>
      <c r="X60">
        <v>-31.023261999999999</v>
      </c>
      <c r="Y60">
        <v>21.913150000000002</v>
      </c>
      <c r="Z60">
        <v>46.094006</v>
      </c>
      <c r="AA60">
        <v>-14.027049</v>
      </c>
      <c r="AB60">
        <v>29.245806999999999</v>
      </c>
      <c r="AC60">
        <v>1234561234</v>
      </c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65"/>
      <c r="EN60" s="65"/>
      <c r="EO60" s="65"/>
      <c r="EP60" s="65"/>
      <c r="EQ60" s="65"/>
      <c r="ER60" s="65"/>
      <c r="ES60" s="65"/>
      <c r="ET60" s="65"/>
      <c r="EU60" s="65"/>
      <c r="EV60" s="65"/>
      <c r="EW60" s="65"/>
      <c r="EX60" s="65"/>
      <c r="EY60" s="65"/>
      <c r="EZ60" s="65"/>
      <c r="FA60" s="65"/>
      <c r="FB60" s="65"/>
      <c r="FC60" s="65"/>
      <c r="FD60" s="65"/>
      <c r="FE60" s="65"/>
      <c r="FF60" s="65"/>
      <c r="FG60" s="65"/>
      <c r="FH60" s="65"/>
      <c r="FI60" s="65"/>
      <c r="FJ60" s="65"/>
      <c r="FK60" s="65"/>
      <c r="FL60" s="65"/>
      <c r="FM60" s="65"/>
      <c r="FN60" s="65"/>
      <c r="FO60" s="65"/>
      <c r="FP60" s="65"/>
      <c r="FQ60" s="65"/>
      <c r="FR60" s="65"/>
      <c r="FS60" s="65"/>
      <c r="FT60" s="65"/>
      <c r="FU60" s="65"/>
      <c r="FV60" s="65"/>
      <c r="FW60" s="65"/>
      <c r="FX60" s="65"/>
      <c r="FY60" s="65"/>
      <c r="FZ60" s="65"/>
      <c r="GA60" s="65"/>
      <c r="GB60" s="65"/>
      <c r="GC60" s="65"/>
      <c r="GD60" s="65"/>
      <c r="GE60" s="65"/>
      <c r="GF60" s="65"/>
      <c r="GG60" s="65"/>
      <c r="GH60" s="65"/>
    </row>
    <row r="61" spans="1:190" ht="16" x14ac:dyDescent="0.2">
      <c r="A61" t="s">
        <v>296</v>
      </c>
      <c r="B61" t="s">
        <v>297</v>
      </c>
      <c r="C61">
        <v>80.566323999999994</v>
      </c>
      <c r="D61">
        <v>55.552233999999999</v>
      </c>
      <c r="E61">
        <v>1006.98577</v>
      </c>
      <c r="F61">
        <v>239.59469999999999</v>
      </c>
      <c r="G61">
        <v>185.66767400000001</v>
      </c>
      <c r="I61">
        <v>0</v>
      </c>
      <c r="J61">
        <v>54.376111000000002</v>
      </c>
      <c r="K61">
        <v>64.853378000000006</v>
      </c>
      <c r="L61">
        <v>57.121043999999998</v>
      </c>
      <c r="M61">
        <v>52.679639999999999</v>
      </c>
      <c r="N61">
        <v>95.618352000000002</v>
      </c>
      <c r="O61">
        <v>104.44616600000001</v>
      </c>
      <c r="P61">
        <v>135.87247199999999</v>
      </c>
      <c r="Q61">
        <v>56.988242</v>
      </c>
      <c r="R61">
        <v>153.186802</v>
      </c>
      <c r="S61">
        <v>126.336082</v>
      </c>
      <c r="T61">
        <v>183.09542400000001</v>
      </c>
      <c r="U61">
        <v>357.872255</v>
      </c>
      <c r="V61">
        <v>250.44565900000001</v>
      </c>
      <c r="W61">
        <v>347.08515899999998</v>
      </c>
      <c r="X61">
        <v>450.83118000000002</v>
      </c>
      <c r="Y61">
        <v>277.84772099999998</v>
      </c>
      <c r="Z61">
        <v>537.43890099999999</v>
      </c>
      <c r="AA61">
        <v>526.08883100000003</v>
      </c>
      <c r="AB61">
        <v>262.33057500000001</v>
      </c>
      <c r="AC61">
        <v>188.021083</v>
      </c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  <c r="DW61" s="65"/>
      <c r="DX61" s="65"/>
      <c r="DY61" s="65"/>
      <c r="DZ61" s="65"/>
      <c r="EA61" s="65"/>
      <c r="EB61" s="65"/>
      <c r="EC61" s="65"/>
      <c r="ED61" s="65"/>
      <c r="EE61" s="65"/>
      <c r="EF61" s="65"/>
      <c r="EG61" s="65"/>
      <c r="EH61" s="65"/>
      <c r="EI61" s="65"/>
      <c r="EJ61" s="65"/>
      <c r="EK61" s="65"/>
      <c r="EL61" s="65"/>
      <c r="EM61" s="65"/>
      <c r="EN61" s="65"/>
      <c r="EO61" s="65"/>
      <c r="EP61" s="65"/>
      <c r="EQ61" s="65"/>
      <c r="ER61" s="65"/>
      <c r="ES61" s="65"/>
      <c r="ET61" s="65"/>
      <c r="EU61" s="65"/>
      <c r="EV61" s="65"/>
      <c r="EW61" s="65"/>
      <c r="EX61" s="65"/>
      <c r="EY61" s="65"/>
      <c r="EZ61" s="65"/>
      <c r="FA61" s="65"/>
      <c r="FB61" s="65"/>
      <c r="FC61" s="65"/>
      <c r="FD61" s="65"/>
      <c r="FE61" s="65"/>
      <c r="FF61" s="65"/>
      <c r="FG61" s="65"/>
      <c r="FH61" s="65"/>
      <c r="FI61" s="65"/>
      <c r="FJ61" s="65"/>
      <c r="FK61" s="65"/>
      <c r="FL61" s="65"/>
      <c r="FM61" s="65"/>
      <c r="FN61" s="65"/>
      <c r="FO61" s="65"/>
      <c r="FP61" s="65"/>
      <c r="FQ61" s="65"/>
      <c r="FR61" s="65"/>
      <c r="FS61" s="65"/>
      <c r="FT61" s="65"/>
      <c r="FU61" s="65"/>
      <c r="FV61" s="65"/>
      <c r="FW61" s="65"/>
      <c r="FX61" s="65"/>
      <c r="FY61" s="65"/>
      <c r="FZ61" s="65"/>
      <c r="GA61" s="65"/>
      <c r="GB61" s="65"/>
      <c r="GC61" s="65"/>
      <c r="GD61" s="65"/>
      <c r="GE61" s="65"/>
      <c r="GF61" s="65"/>
      <c r="GG61" s="65"/>
      <c r="GH61" s="65"/>
    </row>
    <row r="62" spans="1:190" ht="16" x14ac:dyDescent="0.2">
      <c r="H62" t="s">
        <v>267</v>
      </c>
      <c r="I62">
        <v>-1.290449</v>
      </c>
      <c r="J62">
        <v>-0.99758100000000005</v>
      </c>
      <c r="K62">
        <v>-0.94115099999999996</v>
      </c>
      <c r="L62">
        <v>-0.98279700000000003</v>
      </c>
      <c r="M62">
        <v>-1.006718</v>
      </c>
      <c r="N62">
        <v>-0.77545200000000003</v>
      </c>
      <c r="O62">
        <v>-0.72790600000000005</v>
      </c>
      <c r="P62">
        <v>-0.55864499999999995</v>
      </c>
      <c r="Q62">
        <v>-0.98351200000000005</v>
      </c>
      <c r="R62">
        <v>-0.46539000000000003</v>
      </c>
      <c r="S62">
        <v>-0.61000699999999997</v>
      </c>
      <c r="T62">
        <v>-0.30430299999999999</v>
      </c>
      <c r="U62">
        <v>0.63703900000000002</v>
      </c>
      <c r="V62">
        <v>5.8443000000000002E-2</v>
      </c>
      <c r="W62">
        <v>0.57894000000000001</v>
      </c>
      <c r="X62">
        <v>1.137713</v>
      </c>
      <c r="Y62">
        <v>0.20602999999999999</v>
      </c>
      <c r="Z62">
        <v>1.604179</v>
      </c>
      <c r="AA62">
        <v>1.543048</v>
      </c>
      <c r="AB62">
        <v>0.12245499999999999</v>
      </c>
      <c r="AC62">
        <v>-0.27777400000000002</v>
      </c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  <c r="EO62" s="65"/>
      <c r="EP62" s="65"/>
      <c r="EQ62" s="65"/>
      <c r="ER62" s="65"/>
      <c r="ES62" s="65"/>
      <c r="ET62" s="65"/>
      <c r="EU62" s="65"/>
      <c r="EV62" s="65"/>
      <c r="EW62" s="65"/>
      <c r="EX62" s="65"/>
      <c r="EY62" s="65"/>
      <c r="EZ62" s="65"/>
      <c r="FA62" s="65"/>
      <c r="FB62" s="65"/>
      <c r="FC62" s="65"/>
      <c r="FD62" s="65"/>
      <c r="FE62" s="65"/>
      <c r="FF62" s="65"/>
      <c r="FG62" s="65"/>
      <c r="FH62" s="65"/>
      <c r="FI62" s="65"/>
      <c r="FJ62" s="65"/>
      <c r="FK62" s="65"/>
      <c r="FL62" s="65"/>
      <c r="FM62" s="65"/>
      <c r="FN62" s="65"/>
      <c r="FO62" s="65"/>
      <c r="FP62" s="65"/>
      <c r="FQ62" s="65"/>
      <c r="FR62" s="65"/>
      <c r="FS62" s="65"/>
      <c r="FT62" s="65"/>
      <c r="FU62" s="65"/>
      <c r="FV62" s="65"/>
      <c r="FW62" s="65"/>
      <c r="FX62" s="65"/>
      <c r="FY62" s="65"/>
      <c r="FZ62" s="65"/>
      <c r="GA62" s="65"/>
      <c r="GB62" s="65"/>
      <c r="GC62" s="65"/>
      <c r="GD62" s="65"/>
      <c r="GE62" s="65"/>
      <c r="GF62" s="65"/>
      <c r="GG62" s="65"/>
      <c r="GH62" s="65"/>
    </row>
    <row r="63" spans="1:190" ht="16" x14ac:dyDescent="0.2">
      <c r="A63" t="s">
        <v>298</v>
      </c>
      <c r="D63" t="s">
        <v>260</v>
      </c>
      <c r="E63" t="s">
        <v>261</v>
      </c>
      <c r="F63" t="s">
        <v>262</v>
      </c>
      <c r="G63" t="s">
        <v>263</v>
      </c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  <c r="EO63" s="65"/>
      <c r="EP63" s="65"/>
      <c r="EQ63" s="65"/>
      <c r="ER63" s="65"/>
      <c r="ES63" s="65"/>
      <c r="ET63" s="65"/>
      <c r="EU63" s="65"/>
      <c r="EV63" s="65"/>
      <c r="EW63" s="65"/>
      <c r="EX63" s="65"/>
      <c r="EY63" s="65"/>
      <c r="EZ63" s="65"/>
      <c r="FA63" s="65"/>
      <c r="FB63" s="65"/>
      <c r="FC63" s="65"/>
      <c r="FD63" s="65"/>
      <c r="FE63" s="65"/>
      <c r="FF63" s="65"/>
      <c r="FG63" s="65"/>
      <c r="FH63" s="65"/>
      <c r="FI63" s="65"/>
      <c r="FJ63" s="65"/>
      <c r="FK63" s="65"/>
      <c r="FL63" s="65"/>
      <c r="FM63" s="65"/>
      <c r="FN63" s="65"/>
      <c r="FO63" s="65"/>
      <c r="FP63" s="65"/>
      <c r="FQ63" s="65"/>
      <c r="FR63" s="65"/>
      <c r="FS63" s="65"/>
      <c r="FT63" s="65"/>
      <c r="FU63" s="65"/>
      <c r="FV63" s="65"/>
      <c r="FW63" s="65"/>
      <c r="FX63" s="65"/>
      <c r="FY63" s="65"/>
      <c r="FZ63" s="65"/>
      <c r="GA63" s="65"/>
      <c r="GB63" s="65"/>
      <c r="GC63" s="65"/>
      <c r="GD63" s="65"/>
      <c r="GE63" s="65"/>
      <c r="GF63" s="65"/>
      <c r="GG63" s="65"/>
      <c r="GH63" s="65"/>
    </row>
    <row r="64" spans="1:190" ht="16" x14ac:dyDescent="0.2">
      <c r="A64" t="s">
        <v>264</v>
      </c>
      <c r="D64">
        <v>0.43810100000000002</v>
      </c>
      <c r="E64">
        <v>3.453592</v>
      </c>
      <c r="F64">
        <v>1.851977</v>
      </c>
      <c r="G64">
        <v>0.881907</v>
      </c>
      <c r="I64">
        <v>1234561234</v>
      </c>
      <c r="J64">
        <v>3.0551550000000001</v>
      </c>
      <c r="K64">
        <v>2.7878059999999998</v>
      </c>
      <c r="L64">
        <v>3.1935530000000001</v>
      </c>
      <c r="M64">
        <v>2.927108</v>
      </c>
      <c r="N64">
        <v>3.453592</v>
      </c>
      <c r="O64">
        <v>2.7957559999999999</v>
      </c>
      <c r="P64">
        <v>2.5072049999999999</v>
      </c>
      <c r="Q64">
        <v>1.9757720000000001</v>
      </c>
      <c r="R64">
        <v>1.5943339999999999</v>
      </c>
      <c r="S64">
        <v>1.5943339999999999</v>
      </c>
      <c r="T64">
        <v>1.22878</v>
      </c>
      <c r="U64">
        <v>1.4570529999999999</v>
      </c>
      <c r="V64">
        <v>1.2512259999999999</v>
      </c>
      <c r="W64">
        <v>1.390096</v>
      </c>
      <c r="X64">
        <v>1.2708349999999999</v>
      </c>
      <c r="Y64">
        <v>1.1532480000000001</v>
      </c>
      <c r="Z64">
        <v>1.0162850000000001</v>
      </c>
      <c r="AA64">
        <v>1.149861</v>
      </c>
      <c r="AB64">
        <v>0.79944499999999996</v>
      </c>
      <c r="AC64">
        <v>0.43810100000000002</v>
      </c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  <c r="EO64" s="65"/>
      <c r="EP64" s="65"/>
      <c r="EQ64" s="65"/>
      <c r="ER64" s="65"/>
      <c r="ES64" s="65"/>
      <c r="ET64" s="65"/>
      <c r="EU64" s="65"/>
      <c r="EV64" s="65"/>
      <c r="EW64" s="65"/>
      <c r="EX64" s="65"/>
      <c r="EY64" s="65"/>
      <c r="EZ64" s="65"/>
      <c r="FA64" s="65"/>
      <c r="FB64" s="65"/>
      <c r="FC64" s="65"/>
      <c r="FD64" s="65"/>
      <c r="FE64" s="65"/>
      <c r="FF64" s="65"/>
      <c r="FG64" s="65"/>
      <c r="FH64" s="65"/>
      <c r="FI64" s="65"/>
      <c r="FJ64" s="65"/>
      <c r="FK64" s="65"/>
      <c r="FL64" s="65"/>
      <c r="FM64" s="65"/>
      <c r="FN64" s="65"/>
      <c r="FO64" s="65"/>
      <c r="FP64" s="65"/>
      <c r="FQ64" s="65"/>
      <c r="FR64" s="65"/>
      <c r="FS64" s="65"/>
      <c r="FT64" s="65"/>
      <c r="FU64" s="65"/>
      <c r="FV64" s="65"/>
      <c r="FW64" s="65"/>
      <c r="FX64" s="65"/>
      <c r="FY64" s="65"/>
      <c r="FZ64" s="65"/>
      <c r="GA64" s="65"/>
      <c r="GB64" s="65"/>
      <c r="GC64" s="65"/>
      <c r="GD64" s="65"/>
      <c r="GE64" s="65"/>
      <c r="GF64" s="65"/>
      <c r="GG64" s="65"/>
      <c r="GH64" s="65"/>
    </row>
    <row r="65" spans="1:190" ht="16" x14ac:dyDescent="0.2">
      <c r="B65" t="s">
        <v>392</v>
      </c>
      <c r="I65">
        <v>40409119371.711197</v>
      </c>
      <c r="J65">
        <v>9.5899429999999999</v>
      </c>
      <c r="K65">
        <v>-12.705190999999999</v>
      </c>
      <c r="L65">
        <v>9.1026710000000008</v>
      </c>
      <c r="M65">
        <v>-15.244534</v>
      </c>
      <c r="N65">
        <v>23.529807000000002</v>
      </c>
      <c r="O65">
        <v>11.508870999999999</v>
      </c>
      <c r="P65">
        <v>26.897486000000001</v>
      </c>
      <c r="Q65">
        <v>23.924598</v>
      </c>
      <c r="R65">
        <v>0</v>
      </c>
      <c r="S65">
        <v>29.749345000000002</v>
      </c>
      <c r="T65">
        <v>-15.66676</v>
      </c>
      <c r="U65">
        <v>16.450026000000001</v>
      </c>
      <c r="V65">
        <v>-9.9899579999999997</v>
      </c>
      <c r="W65">
        <v>9.3844600000000007</v>
      </c>
      <c r="X65">
        <v>10.196159</v>
      </c>
      <c r="Y65">
        <v>13.47683</v>
      </c>
      <c r="Z65">
        <v>-11.616707999999999</v>
      </c>
      <c r="AA65">
        <v>43.832408999999998</v>
      </c>
      <c r="AB65">
        <v>82.479611000000006</v>
      </c>
      <c r="AC65">
        <v>1234561234</v>
      </c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  <c r="EO65" s="65"/>
      <c r="EP65" s="65"/>
      <c r="EQ65" s="65"/>
      <c r="ER65" s="65"/>
      <c r="ES65" s="65"/>
      <c r="ET65" s="65"/>
      <c r="EU65" s="65"/>
      <c r="EV65" s="65"/>
      <c r="EW65" s="65"/>
      <c r="EX65" s="65"/>
      <c r="EY65" s="65"/>
      <c r="EZ65" s="65"/>
      <c r="FA65" s="65"/>
      <c r="FB65" s="65"/>
      <c r="FC65" s="65"/>
      <c r="FD65" s="65"/>
      <c r="FE65" s="65"/>
      <c r="FF65" s="65"/>
      <c r="FG65" s="65"/>
      <c r="FH65" s="65"/>
      <c r="FI65" s="65"/>
      <c r="FJ65" s="65"/>
      <c r="FK65" s="65"/>
      <c r="FL65" s="65"/>
      <c r="FM65" s="65"/>
      <c r="FN65" s="65"/>
      <c r="FO65" s="65"/>
      <c r="FP65" s="65"/>
      <c r="FQ65" s="65"/>
      <c r="FR65" s="65"/>
      <c r="FS65" s="65"/>
      <c r="FT65" s="65"/>
      <c r="FU65" s="65"/>
      <c r="FV65" s="65"/>
      <c r="FW65" s="65"/>
      <c r="FX65" s="65"/>
      <c r="FY65" s="65"/>
      <c r="FZ65" s="65"/>
      <c r="GA65" s="65"/>
      <c r="GB65" s="65"/>
      <c r="GC65" s="65"/>
      <c r="GD65" s="65"/>
      <c r="GE65" s="65"/>
      <c r="GF65" s="65"/>
      <c r="GG65" s="65"/>
      <c r="GH65" s="65"/>
    </row>
    <row r="66" spans="1:190" ht="16" x14ac:dyDescent="0.2">
      <c r="A66" t="s">
        <v>299</v>
      </c>
      <c r="B66" t="s">
        <v>300</v>
      </c>
      <c r="C66">
        <v>20.240455000000001</v>
      </c>
      <c r="D66">
        <v>7.7064690000000002</v>
      </c>
      <c r="E66">
        <v>56.051386000000001</v>
      </c>
      <c r="F66">
        <v>21.151499000000001</v>
      </c>
      <c r="G66">
        <v>10.681978000000001</v>
      </c>
      <c r="I66">
        <v>0</v>
      </c>
      <c r="J66">
        <v>18.159471</v>
      </c>
      <c r="K66">
        <v>16.661847999999999</v>
      </c>
      <c r="L66">
        <v>11.714226</v>
      </c>
      <c r="M66">
        <v>9.1250479999999996</v>
      </c>
      <c r="N66">
        <v>7.5168109999999997</v>
      </c>
      <c r="O66">
        <v>9.9829889999999999</v>
      </c>
      <c r="P66">
        <v>12.156964</v>
      </c>
      <c r="Q66">
        <v>9.8391920000000006</v>
      </c>
      <c r="R66">
        <v>22.329073000000001</v>
      </c>
      <c r="S66">
        <v>18.415213000000001</v>
      </c>
      <c r="T66">
        <v>22.526408</v>
      </c>
      <c r="U66">
        <v>18.400154000000001</v>
      </c>
      <c r="V66">
        <v>20.547847000000001</v>
      </c>
      <c r="W66">
        <v>20.746769</v>
      </c>
      <c r="X66">
        <v>25.266852</v>
      </c>
      <c r="Y66">
        <v>24.877562999999999</v>
      </c>
      <c r="Z66">
        <v>44.790585</v>
      </c>
      <c r="AA66">
        <v>26.524944999999999</v>
      </c>
      <c r="AB66">
        <v>22.127851</v>
      </c>
      <c r="AC66">
        <v>22.392097</v>
      </c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  <c r="ES66" s="65"/>
      <c r="ET66" s="65"/>
      <c r="EU66" s="65"/>
      <c r="EV66" s="65"/>
      <c r="EW66" s="65"/>
      <c r="EX66" s="65"/>
      <c r="EY66" s="65"/>
      <c r="EZ66" s="65"/>
      <c r="FA66" s="65"/>
      <c r="FB66" s="65"/>
      <c r="FC66" s="65"/>
      <c r="FD66" s="65"/>
      <c r="FE66" s="65"/>
      <c r="FF66" s="65"/>
      <c r="FG66" s="65"/>
      <c r="FH66" s="65"/>
      <c r="FI66" s="65"/>
      <c r="FJ66" s="65"/>
      <c r="FK66" s="65"/>
      <c r="FL66" s="65"/>
      <c r="FM66" s="65"/>
      <c r="FN66" s="65"/>
      <c r="FO66" s="65"/>
      <c r="FP66" s="65"/>
      <c r="FQ66" s="65"/>
      <c r="FR66" s="65"/>
      <c r="FS66" s="65"/>
      <c r="FT66" s="65"/>
      <c r="FU66" s="65"/>
      <c r="FV66" s="65"/>
      <c r="FW66" s="65"/>
      <c r="FX66" s="65"/>
      <c r="FY66" s="65"/>
      <c r="FZ66" s="65"/>
      <c r="GA66" s="65"/>
      <c r="GB66" s="65"/>
      <c r="GC66" s="65"/>
      <c r="GD66" s="65"/>
      <c r="GE66" s="65"/>
      <c r="GF66" s="65"/>
      <c r="GG66" s="65"/>
      <c r="GH66" s="65"/>
    </row>
    <row r="67" spans="1:190" ht="16" x14ac:dyDescent="0.2">
      <c r="H67" t="s">
        <v>267</v>
      </c>
      <c r="I67">
        <v>-1.980111</v>
      </c>
      <c r="J67">
        <v>-0.28010099999999999</v>
      </c>
      <c r="K67">
        <v>-0.42030099999999998</v>
      </c>
      <c r="L67">
        <v>-0.88347600000000004</v>
      </c>
      <c r="M67">
        <v>-1.125864</v>
      </c>
      <c r="N67">
        <v>-1.2764200000000001</v>
      </c>
      <c r="O67">
        <v>-1.045547</v>
      </c>
      <c r="P67">
        <v>-0.84202900000000003</v>
      </c>
      <c r="Q67">
        <v>-1.0590090000000001</v>
      </c>
      <c r="R67">
        <v>0.110239</v>
      </c>
      <c r="S67">
        <v>-0.25615900000000003</v>
      </c>
      <c r="T67">
        <v>0.12871299999999999</v>
      </c>
      <c r="U67">
        <v>-0.25756899999999999</v>
      </c>
      <c r="V67">
        <v>-5.6510999999999999E-2</v>
      </c>
      <c r="W67">
        <v>-3.7888999999999999E-2</v>
      </c>
      <c r="X67">
        <v>0.38526100000000002</v>
      </c>
      <c r="Y67">
        <v>0.34881800000000002</v>
      </c>
      <c r="Z67">
        <v>2.2129880000000002</v>
      </c>
      <c r="AA67">
        <v>0.50303900000000001</v>
      </c>
      <c r="AB67">
        <v>9.1401999999999997E-2</v>
      </c>
      <c r="AC67">
        <v>0.11613900000000001</v>
      </c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  <c r="ES67" s="65"/>
      <c r="ET67" s="65"/>
      <c r="EU67" s="65"/>
      <c r="EV67" s="65"/>
      <c r="EW67" s="65"/>
      <c r="EX67" s="65"/>
      <c r="EY67" s="65"/>
      <c r="EZ67" s="65"/>
      <c r="FA67" s="65"/>
      <c r="FB67" s="65"/>
      <c r="FC67" s="65"/>
      <c r="FD67" s="65"/>
      <c r="FE67" s="65"/>
      <c r="FF67" s="65"/>
      <c r="FG67" s="65"/>
      <c r="FH67" s="65"/>
      <c r="FI67" s="65"/>
      <c r="FJ67" s="65"/>
      <c r="FK67" s="65"/>
      <c r="FL67" s="65"/>
      <c r="FM67" s="65"/>
      <c r="FN67" s="65"/>
      <c r="FO67" s="65"/>
      <c r="FP67" s="65"/>
      <c r="FQ67" s="65"/>
      <c r="FR67" s="65"/>
      <c r="FS67" s="65"/>
      <c r="FT67" s="65"/>
      <c r="FU67" s="65"/>
      <c r="FV67" s="65"/>
      <c r="FW67" s="65"/>
      <c r="FX67" s="65"/>
      <c r="FY67" s="65"/>
      <c r="FZ67" s="65"/>
      <c r="GA67" s="65"/>
      <c r="GB67" s="65"/>
      <c r="GC67" s="65"/>
      <c r="GD67" s="65"/>
      <c r="GE67" s="65"/>
      <c r="GF67" s="65"/>
      <c r="GG67" s="65"/>
      <c r="GH67" s="65"/>
    </row>
    <row r="68" spans="1:190" ht="16" x14ac:dyDescent="0.2">
      <c r="A68" t="s">
        <v>301</v>
      </c>
      <c r="D68" t="s">
        <v>260</v>
      </c>
      <c r="E68" t="s">
        <v>261</v>
      </c>
      <c r="F68" t="s">
        <v>262</v>
      </c>
      <c r="G68" t="s">
        <v>263</v>
      </c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5"/>
      <c r="GD68" s="65"/>
      <c r="GE68" s="65"/>
      <c r="GF68" s="65"/>
      <c r="GG68" s="65"/>
      <c r="GH68" s="65"/>
    </row>
    <row r="69" spans="1:190" ht="16" x14ac:dyDescent="0.2">
      <c r="A69" t="s">
        <v>264</v>
      </c>
      <c r="D69">
        <v>1.5042869999999999</v>
      </c>
      <c r="E69">
        <v>24.412365999999999</v>
      </c>
      <c r="F69">
        <v>10.371269</v>
      </c>
      <c r="G69">
        <v>6.8507090000000002</v>
      </c>
      <c r="I69">
        <v>24.412365999999999</v>
      </c>
      <c r="J69">
        <v>23.660022000000001</v>
      </c>
      <c r="K69">
        <v>21.023256</v>
      </c>
      <c r="L69">
        <v>20.583164</v>
      </c>
      <c r="M69">
        <v>16.96415</v>
      </c>
      <c r="N69">
        <v>14.283981000000001</v>
      </c>
      <c r="O69">
        <v>12.334505999999999</v>
      </c>
      <c r="P69">
        <v>9.771134</v>
      </c>
      <c r="Q69">
        <v>7.8037089999999996</v>
      </c>
      <c r="R69">
        <v>6.4843970000000004</v>
      </c>
      <c r="S69">
        <v>6.4843970000000004</v>
      </c>
      <c r="T69">
        <v>6.6676570000000002</v>
      </c>
      <c r="U69">
        <v>6.5333519999999998</v>
      </c>
      <c r="V69">
        <v>8.7353509999999996</v>
      </c>
      <c r="W69">
        <v>7.6221209999999999</v>
      </c>
      <c r="X69">
        <v>6.2571450000000004</v>
      </c>
      <c r="Y69">
        <v>5.507396</v>
      </c>
      <c r="Z69">
        <v>5.0250529999999998</v>
      </c>
      <c r="AA69">
        <v>3.8409900000000001</v>
      </c>
      <c r="AB69">
        <v>2.2982109999999998</v>
      </c>
      <c r="AC69">
        <v>1.5042869999999999</v>
      </c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5"/>
      <c r="GD69" s="65"/>
      <c r="GE69" s="65"/>
      <c r="GF69" s="65"/>
      <c r="GG69" s="65"/>
      <c r="GH69" s="65"/>
    </row>
    <row r="70" spans="1:190" ht="16" x14ac:dyDescent="0.2">
      <c r="B70" t="s">
        <v>392</v>
      </c>
      <c r="I70">
        <v>3.1798109999999999</v>
      </c>
      <c r="J70">
        <v>12.542139000000001</v>
      </c>
      <c r="K70">
        <v>2.1381160000000001</v>
      </c>
      <c r="L70">
        <v>21.333306</v>
      </c>
      <c r="M70">
        <v>18.763459999999998</v>
      </c>
      <c r="N70">
        <v>15.805051000000001</v>
      </c>
      <c r="O70">
        <v>26.23413</v>
      </c>
      <c r="P70">
        <v>25.211409</v>
      </c>
      <c r="Q70">
        <v>20.345946999999999</v>
      </c>
      <c r="R70">
        <v>0</v>
      </c>
      <c r="S70">
        <v>-2.7484920000000002</v>
      </c>
      <c r="T70">
        <v>2.0556830000000001</v>
      </c>
      <c r="U70">
        <v>-25.207905</v>
      </c>
      <c r="V70">
        <v>14.605252</v>
      </c>
      <c r="W70">
        <v>21.814677</v>
      </c>
      <c r="X70">
        <v>13.613493999999999</v>
      </c>
      <c r="Y70">
        <v>9.5987639999999992</v>
      </c>
      <c r="Z70">
        <v>30.827026</v>
      </c>
      <c r="AA70">
        <v>67.129563000000005</v>
      </c>
      <c r="AB70">
        <v>52.777428999999998</v>
      </c>
      <c r="AC70">
        <v>1234561234</v>
      </c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5"/>
      <c r="GD70" s="65"/>
      <c r="GE70" s="65"/>
      <c r="GF70" s="65"/>
      <c r="GG70" s="65"/>
      <c r="GH70" s="65"/>
    </row>
    <row r="71" spans="1:190" ht="16" x14ac:dyDescent="0.2">
      <c r="A71" t="s">
        <v>302</v>
      </c>
      <c r="B71" t="s">
        <v>303</v>
      </c>
      <c r="C71">
        <v>2.77942</v>
      </c>
      <c r="D71">
        <v>1.8632759999999999</v>
      </c>
      <c r="E71">
        <v>19.497775000000001</v>
      </c>
      <c r="F71">
        <v>4.9375749999999998</v>
      </c>
      <c r="G71">
        <v>3.7549860000000002</v>
      </c>
      <c r="I71">
        <v>2.4794809999999998</v>
      </c>
      <c r="J71">
        <v>2.344884</v>
      </c>
      <c r="K71">
        <v>2.2094580000000001</v>
      </c>
      <c r="L71">
        <v>1.8175049999999999</v>
      </c>
      <c r="M71">
        <v>1.574497</v>
      </c>
      <c r="N71">
        <v>1.817421</v>
      </c>
      <c r="O71">
        <v>2.2627579999999998</v>
      </c>
      <c r="P71">
        <v>3.1193919999999999</v>
      </c>
      <c r="Q71">
        <v>2.491123</v>
      </c>
      <c r="R71">
        <v>5.4901020000000003</v>
      </c>
      <c r="S71">
        <v>4.5277919999999998</v>
      </c>
      <c r="T71">
        <v>4.151383</v>
      </c>
      <c r="U71">
        <v>4.1035599999999999</v>
      </c>
      <c r="V71">
        <v>2.9432130000000001</v>
      </c>
      <c r="W71">
        <v>3.7837239999999999</v>
      </c>
      <c r="X71">
        <v>5.1317329999999997</v>
      </c>
      <c r="Y71">
        <v>5.2093579999999999</v>
      </c>
      <c r="Z71">
        <v>9.0586110000000009</v>
      </c>
      <c r="AA71">
        <v>7.9406610000000004</v>
      </c>
      <c r="AB71">
        <v>7.697292</v>
      </c>
      <c r="AC71">
        <v>6.5213619999999999</v>
      </c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5"/>
      <c r="GD71" s="65"/>
      <c r="GE71" s="65"/>
      <c r="GF71" s="65"/>
      <c r="GG71" s="65"/>
      <c r="GH71" s="65"/>
    </row>
    <row r="72" spans="1:190" ht="16" x14ac:dyDescent="0.2">
      <c r="H72" t="s">
        <v>267</v>
      </c>
      <c r="I72">
        <v>-0.65462100000000001</v>
      </c>
      <c r="J72">
        <v>-0.69046600000000002</v>
      </c>
      <c r="K72">
        <v>-0.72653199999999996</v>
      </c>
      <c r="L72">
        <v>-0.83091400000000004</v>
      </c>
      <c r="M72">
        <v>-0.89563000000000004</v>
      </c>
      <c r="N72">
        <v>-0.83093600000000001</v>
      </c>
      <c r="O72">
        <v>-0.712337</v>
      </c>
      <c r="P72">
        <v>-0.484205</v>
      </c>
      <c r="Q72">
        <v>-0.65152100000000002</v>
      </c>
      <c r="R72">
        <v>0.147145</v>
      </c>
      <c r="S72">
        <v>-0.10913</v>
      </c>
      <c r="T72">
        <v>-0.209373</v>
      </c>
      <c r="U72">
        <v>-0.222109</v>
      </c>
      <c r="V72">
        <v>-0.53112400000000004</v>
      </c>
      <c r="W72">
        <v>-0.30728499999999997</v>
      </c>
      <c r="X72">
        <v>5.1707000000000003E-2</v>
      </c>
      <c r="Y72">
        <v>7.2378999999999999E-2</v>
      </c>
      <c r="Z72">
        <v>1.0974839999999999</v>
      </c>
      <c r="AA72">
        <v>0.79976000000000003</v>
      </c>
      <c r="AB72">
        <v>0.73494700000000002</v>
      </c>
      <c r="AC72">
        <v>0.42178199999999999</v>
      </c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  <c r="ES72" s="65"/>
      <c r="ET72" s="65"/>
      <c r="EU72" s="65"/>
      <c r="EV72" s="65"/>
      <c r="EW72" s="65"/>
      <c r="EX72" s="65"/>
      <c r="EY72" s="65"/>
      <c r="EZ72" s="65"/>
      <c r="FA72" s="65"/>
      <c r="FB72" s="65"/>
      <c r="FC72" s="65"/>
      <c r="FD72" s="65"/>
      <c r="FE72" s="65"/>
      <c r="FF72" s="65"/>
      <c r="FG72" s="65"/>
      <c r="FH72" s="65"/>
      <c r="FI72" s="65"/>
      <c r="FJ72" s="65"/>
      <c r="FK72" s="65"/>
      <c r="FL72" s="65"/>
      <c r="FM72" s="65"/>
      <c r="FN72" s="65"/>
      <c r="FO72" s="65"/>
      <c r="FP72" s="65"/>
      <c r="FQ72" s="65"/>
      <c r="FR72" s="65"/>
      <c r="FS72" s="65"/>
      <c r="FT72" s="65"/>
      <c r="FU72" s="65"/>
      <c r="FV72" s="65"/>
      <c r="FW72" s="65"/>
      <c r="FX72" s="65"/>
      <c r="FY72" s="65"/>
      <c r="FZ72" s="65"/>
      <c r="GA72" s="65"/>
      <c r="GB72" s="65"/>
      <c r="GC72" s="65"/>
      <c r="GD72" s="65"/>
      <c r="GE72" s="65"/>
      <c r="GF72" s="65"/>
      <c r="GG72" s="65"/>
      <c r="GH72" s="65"/>
    </row>
    <row r="73" spans="1:190" ht="16" x14ac:dyDescent="0.2">
      <c r="A73" t="s">
        <v>304</v>
      </c>
      <c r="D73" t="s">
        <v>260</v>
      </c>
      <c r="E73" t="s">
        <v>261</v>
      </c>
      <c r="F73" t="s">
        <v>262</v>
      </c>
      <c r="G73" t="s">
        <v>263</v>
      </c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  <c r="ES73" s="65"/>
      <c r="ET73" s="65"/>
      <c r="EU73" s="65"/>
      <c r="EV73" s="65"/>
      <c r="EW73" s="65"/>
      <c r="EX73" s="65"/>
      <c r="EY73" s="65"/>
      <c r="EZ73" s="65"/>
      <c r="FA73" s="65"/>
      <c r="FB73" s="65"/>
      <c r="FC73" s="65"/>
      <c r="FD73" s="65"/>
      <c r="FE73" s="65"/>
      <c r="FF73" s="65"/>
      <c r="FG73" s="65"/>
      <c r="FH73" s="65"/>
      <c r="FI73" s="65"/>
      <c r="FJ73" s="65"/>
      <c r="FK73" s="65"/>
      <c r="FL73" s="65"/>
      <c r="FM73" s="65"/>
      <c r="FN73" s="65"/>
      <c r="FO73" s="65"/>
      <c r="FP73" s="65"/>
      <c r="FQ73" s="65"/>
      <c r="FR73" s="65"/>
      <c r="FS73" s="65"/>
      <c r="FT73" s="65"/>
      <c r="FU73" s="65"/>
      <c r="FV73" s="65"/>
      <c r="FW73" s="65"/>
      <c r="FX73" s="65"/>
      <c r="FY73" s="65"/>
      <c r="FZ73" s="65"/>
      <c r="GA73" s="65"/>
      <c r="GB73" s="65"/>
      <c r="GC73" s="65"/>
      <c r="GD73" s="65"/>
      <c r="GE73" s="65"/>
      <c r="GF73" s="65"/>
      <c r="GG73" s="65"/>
      <c r="GH73" s="65"/>
    </row>
    <row r="74" spans="1:190" ht="16" x14ac:dyDescent="0.2">
      <c r="A74" t="s">
        <v>264</v>
      </c>
      <c r="D74">
        <v>0</v>
      </c>
      <c r="E74">
        <v>5.1176029999999999</v>
      </c>
      <c r="F74">
        <v>0.97948000000000002</v>
      </c>
      <c r="G74">
        <v>1.6026180000000001</v>
      </c>
      <c r="I74">
        <v>5.1176029999999999</v>
      </c>
      <c r="J74">
        <v>4.9598870000000002</v>
      </c>
      <c r="K74">
        <v>3.350765</v>
      </c>
      <c r="L74">
        <v>2.4650750000000001</v>
      </c>
      <c r="M74">
        <v>1.500834</v>
      </c>
      <c r="N74">
        <v>1.2618370000000001</v>
      </c>
      <c r="O74">
        <v>1.3526609999999999</v>
      </c>
      <c r="P74">
        <v>0.56042199999999998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  <c r="BH74" s="65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  <c r="ES74" s="65"/>
      <c r="ET74" s="65"/>
      <c r="EU74" s="65"/>
      <c r="EV74" s="65"/>
      <c r="EW74" s="65"/>
      <c r="EX74" s="65"/>
      <c r="EY74" s="65"/>
      <c r="EZ74" s="65"/>
      <c r="FA74" s="65"/>
      <c r="FB74" s="65"/>
      <c r="FC74" s="65"/>
      <c r="FD74" s="65"/>
      <c r="FE74" s="65"/>
      <c r="FF74" s="65"/>
      <c r="FG74" s="65"/>
      <c r="FH74" s="65"/>
      <c r="FI74" s="65"/>
      <c r="FJ74" s="65"/>
      <c r="FK74" s="65"/>
      <c r="FL74" s="65"/>
      <c r="FM74" s="65"/>
      <c r="FN74" s="65"/>
      <c r="FO74" s="65"/>
      <c r="FP74" s="65"/>
      <c r="FQ74" s="65"/>
      <c r="FR74" s="65"/>
      <c r="FS74" s="65"/>
      <c r="FT74" s="65"/>
      <c r="FU74" s="65"/>
      <c r="FV74" s="65"/>
      <c r="FW74" s="65"/>
      <c r="FX74" s="65"/>
      <c r="FY74" s="65"/>
      <c r="FZ74" s="65"/>
      <c r="GA74" s="65"/>
      <c r="GB74" s="65"/>
      <c r="GC74" s="65"/>
      <c r="GD74" s="65"/>
      <c r="GE74" s="65"/>
      <c r="GF74" s="65"/>
      <c r="GG74" s="65"/>
      <c r="GH74" s="65"/>
    </row>
    <row r="75" spans="1:190" ht="16" x14ac:dyDescent="0.2">
      <c r="B75" t="s">
        <v>392</v>
      </c>
      <c r="I75">
        <v>3.1798310000000001</v>
      </c>
      <c r="J75">
        <v>48.022525999999999</v>
      </c>
      <c r="K75">
        <v>35.929535999999999</v>
      </c>
      <c r="L75">
        <v>64.247011999999998</v>
      </c>
      <c r="M75">
        <v>18.940401999999999</v>
      </c>
      <c r="N75">
        <v>-6.7144690000000002</v>
      </c>
      <c r="O75">
        <v>141.364722</v>
      </c>
      <c r="P75">
        <v>5604220000000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1234561234</v>
      </c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  <c r="ES75" s="65"/>
      <c r="ET75" s="65"/>
      <c r="EU75" s="65"/>
      <c r="EV75" s="65"/>
      <c r="EW75" s="65"/>
      <c r="EX75" s="65"/>
      <c r="EY75" s="65"/>
      <c r="EZ75" s="65"/>
      <c r="FA75" s="65"/>
      <c r="FB75" s="65"/>
      <c r="FC75" s="65"/>
      <c r="FD75" s="65"/>
      <c r="FE75" s="65"/>
      <c r="FF75" s="65"/>
      <c r="FG75" s="65"/>
      <c r="FH75" s="65"/>
      <c r="FI75" s="65"/>
      <c r="FJ75" s="65"/>
      <c r="FK75" s="65"/>
      <c r="FL75" s="65"/>
      <c r="FM75" s="65"/>
      <c r="FN75" s="65"/>
      <c r="FO75" s="65"/>
      <c r="FP75" s="65"/>
      <c r="FQ75" s="65"/>
      <c r="FR75" s="65"/>
      <c r="FS75" s="65"/>
      <c r="FT75" s="65"/>
      <c r="FU75" s="65"/>
      <c r="FV75" s="65"/>
      <c r="FW75" s="65"/>
      <c r="FX75" s="65"/>
      <c r="FY75" s="65"/>
      <c r="FZ75" s="65"/>
      <c r="GA75" s="65"/>
      <c r="GB75" s="65"/>
      <c r="GC75" s="65"/>
      <c r="GD75" s="65"/>
      <c r="GE75" s="65"/>
      <c r="GF75" s="65"/>
      <c r="GG75" s="65"/>
      <c r="GH75" s="65"/>
    </row>
    <row r="76" spans="1:190" ht="16" x14ac:dyDescent="0.2">
      <c r="A76" t="s">
        <v>305</v>
      </c>
      <c r="B76" t="s">
        <v>306</v>
      </c>
      <c r="C76">
        <v>16.26258</v>
      </c>
      <c r="D76">
        <v>11.427680000000001</v>
      </c>
      <c r="E76">
        <v>5838000000000</v>
      </c>
      <c r="F76">
        <v>1917345689663.01</v>
      </c>
      <c r="G76">
        <v>1463083222066.4299</v>
      </c>
      <c r="I76">
        <v>11.827802999999999</v>
      </c>
      <c r="J76">
        <v>11.185739</v>
      </c>
      <c r="K76">
        <v>13.862506</v>
      </c>
      <c r="L76">
        <v>15.176009000000001</v>
      </c>
      <c r="M76">
        <v>17.796772000000001</v>
      </c>
      <c r="N76">
        <v>20.573180000000001</v>
      </c>
      <c r="O76">
        <v>20.633403000000001</v>
      </c>
      <c r="P76">
        <v>54.387585999999999</v>
      </c>
      <c r="Q76">
        <v>1944000000000</v>
      </c>
      <c r="R76">
        <v>3560000000000</v>
      </c>
      <c r="S76">
        <v>2936000000000</v>
      </c>
      <c r="T76">
        <v>2768000000000</v>
      </c>
      <c r="U76">
        <v>2681000000000</v>
      </c>
      <c r="V76">
        <v>2571000000000</v>
      </c>
      <c r="W76">
        <v>2884000000000</v>
      </c>
      <c r="X76">
        <v>3211000000000</v>
      </c>
      <c r="Y76">
        <v>2869000000000</v>
      </c>
      <c r="Z76">
        <v>4552000000000</v>
      </c>
      <c r="AA76">
        <v>3050000000000</v>
      </c>
      <c r="AB76">
        <v>1769000000000</v>
      </c>
      <c r="AC76">
        <v>981000000000</v>
      </c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  <c r="ES76" s="65"/>
      <c r="ET76" s="65"/>
      <c r="EU76" s="65"/>
      <c r="EV76" s="65"/>
      <c r="EW76" s="65"/>
      <c r="EX76" s="65"/>
      <c r="EY76" s="65"/>
      <c r="EZ76" s="65"/>
      <c r="FA76" s="65"/>
      <c r="FB76" s="65"/>
      <c r="FC76" s="65"/>
      <c r="FD76" s="65"/>
      <c r="FE76" s="65"/>
      <c r="FF76" s="65"/>
      <c r="FG76" s="65"/>
      <c r="FH76" s="65"/>
      <c r="FI76" s="65"/>
      <c r="FJ76" s="65"/>
      <c r="FK76" s="65"/>
      <c r="FL76" s="65"/>
      <c r="FM76" s="65"/>
      <c r="FN76" s="65"/>
      <c r="FO76" s="65"/>
      <c r="FP76" s="65"/>
      <c r="FQ76" s="65"/>
      <c r="FR76" s="65"/>
      <c r="FS76" s="65"/>
      <c r="FT76" s="65"/>
      <c r="FU76" s="65"/>
      <c r="FV76" s="65"/>
      <c r="FW76" s="65"/>
      <c r="FX76" s="65"/>
      <c r="FY76" s="65"/>
      <c r="FZ76" s="65"/>
      <c r="GA76" s="65"/>
      <c r="GB76" s="65"/>
      <c r="GC76" s="65"/>
      <c r="GD76" s="65"/>
      <c r="GE76" s="65"/>
      <c r="GF76" s="65"/>
      <c r="GG76" s="65"/>
      <c r="GH76" s="65"/>
    </row>
    <row r="77" spans="1:190" ht="16" x14ac:dyDescent="0.2">
      <c r="H77" t="s">
        <v>267</v>
      </c>
      <c r="I77">
        <v>-1.3104830000000001</v>
      </c>
      <c r="J77">
        <v>-1.3104830000000001</v>
      </c>
      <c r="K77">
        <v>-1.3104830000000001</v>
      </c>
      <c r="L77">
        <v>-1.3104830000000001</v>
      </c>
      <c r="M77">
        <v>-1.3104830000000001</v>
      </c>
      <c r="N77">
        <v>-1.3104830000000001</v>
      </c>
      <c r="O77">
        <v>-1.3104830000000001</v>
      </c>
      <c r="P77">
        <v>-1.3104830000000001</v>
      </c>
      <c r="Q77">
        <v>1.8218000000000002E-2</v>
      </c>
      <c r="R77">
        <v>1.122735</v>
      </c>
      <c r="S77">
        <v>0.69623800000000002</v>
      </c>
      <c r="T77">
        <v>0.58141200000000004</v>
      </c>
      <c r="U77">
        <v>0.521949</v>
      </c>
      <c r="V77">
        <v>0.44676500000000002</v>
      </c>
      <c r="W77">
        <v>0.66069699999999998</v>
      </c>
      <c r="X77">
        <v>0.88419700000000001</v>
      </c>
      <c r="Y77">
        <v>0.65044400000000002</v>
      </c>
      <c r="Z77">
        <v>1.8007550000000001</v>
      </c>
      <c r="AA77">
        <v>0.77415599999999996</v>
      </c>
      <c r="AB77">
        <v>-0.101393</v>
      </c>
      <c r="AC77">
        <v>-0.63998100000000002</v>
      </c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  <c r="ES77" s="65"/>
      <c r="ET77" s="65"/>
      <c r="EU77" s="65"/>
      <c r="EV77" s="65"/>
      <c r="EW77" s="65"/>
      <c r="EX77" s="65"/>
      <c r="EY77" s="65"/>
      <c r="EZ77" s="65"/>
      <c r="FA77" s="65"/>
      <c r="FB77" s="65"/>
      <c r="FC77" s="65"/>
      <c r="FD77" s="65"/>
      <c r="FE77" s="65"/>
      <c r="FF77" s="65"/>
      <c r="FG77" s="65"/>
      <c r="FH77" s="65"/>
      <c r="FI77" s="65"/>
      <c r="FJ77" s="65"/>
      <c r="FK77" s="65"/>
      <c r="FL77" s="65"/>
      <c r="FM77" s="65"/>
      <c r="FN77" s="65"/>
      <c r="FO77" s="65"/>
      <c r="FP77" s="65"/>
      <c r="FQ77" s="65"/>
      <c r="FR77" s="65"/>
      <c r="FS77" s="65"/>
      <c r="FT77" s="65"/>
      <c r="FU77" s="65"/>
      <c r="FV77" s="65"/>
      <c r="FW77" s="65"/>
      <c r="FX77" s="65"/>
      <c r="FY77" s="65"/>
      <c r="FZ77" s="65"/>
      <c r="GA77" s="65"/>
      <c r="GB77" s="65"/>
      <c r="GC77" s="65"/>
      <c r="GD77" s="65"/>
      <c r="GE77" s="65"/>
      <c r="GF77" s="65"/>
      <c r="GG77" s="65"/>
      <c r="GH77" s="65"/>
    </row>
    <row r="78" spans="1:190" ht="16" x14ac:dyDescent="0.2">
      <c r="A78" t="s">
        <v>307</v>
      </c>
      <c r="D78" t="s">
        <v>260</v>
      </c>
      <c r="E78" t="s">
        <v>261</v>
      </c>
      <c r="F78" t="s">
        <v>262</v>
      </c>
      <c r="G78" t="s">
        <v>263</v>
      </c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5"/>
      <c r="FF78" s="65"/>
      <c r="FG78" s="65"/>
      <c r="FH78" s="65"/>
      <c r="FI78" s="65"/>
      <c r="FJ78" s="65"/>
      <c r="FK78" s="65"/>
      <c r="FL78" s="65"/>
      <c r="FM78" s="65"/>
      <c r="FN78" s="65"/>
      <c r="FO78" s="65"/>
      <c r="FP78" s="65"/>
      <c r="FQ78" s="65"/>
      <c r="FR78" s="65"/>
      <c r="FS78" s="65"/>
      <c r="FT78" s="65"/>
      <c r="FU78" s="65"/>
      <c r="FV78" s="65"/>
      <c r="FW78" s="65"/>
      <c r="FX78" s="65"/>
      <c r="FY78" s="65"/>
      <c r="FZ78" s="65"/>
      <c r="GA78" s="65"/>
      <c r="GB78" s="65"/>
      <c r="GC78" s="65"/>
      <c r="GD78" s="65"/>
      <c r="GE78" s="65"/>
      <c r="GF78" s="65"/>
      <c r="GG78" s="65"/>
      <c r="GH78" s="65"/>
    </row>
    <row r="79" spans="1:190" ht="16" x14ac:dyDescent="0.2">
      <c r="A79" t="s">
        <v>264</v>
      </c>
      <c r="D79">
        <v>1.0845880000000001</v>
      </c>
      <c r="E79">
        <v>17.622713000000001</v>
      </c>
      <c r="F79">
        <v>7.1491049999999996</v>
      </c>
      <c r="G79">
        <v>4.9474099999999996</v>
      </c>
      <c r="I79">
        <v>17.622713000000001</v>
      </c>
      <c r="J79">
        <v>17.079613999999999</v>
      </c>
      <c r="K79">
        <v>14.796602</v>
      </c>
      <c r="L79">
        <v>13.641313</v>
      </c>
      <c r="M79">
        <v>12.085039999999999</v>
      </c>
      <c r="N79">
        <v>10.021673</v>
      </c>
      <c r="O79">
        <v>8.5008510000000008</v>
      </c>
      <c r="P79">
        <v>6.3174859999999997</v>
      </c>
      <c r="Q79">
        <v>4.6357200000000001</v>
      </c>
      <c r="R79">
        <v>4.1231780000000002</v>
      </c>
      <c r="S79">
        <v>4.1231780000000002</v>
      </c>
      <c r="T79">
        <v>4.6953440000000004</v>
      </c>
      <c r="U79">
        <v>4.496448</v>
      </c>
      <c r="V79">
        <v>6.5320739999999997</v>
      </c>
      <c r="W79">
        <v>5.4996739999999997</v>
      </c>
      <c r="X79">
        <v>4.493201</v>
      </c>
      <c r="Y79">
        <v>3.670661</v>
      </c>
      <c r="Z79">
        <v>2.9204089999999998</v>
      </c>
      <c r="AA79">
        <v>2.158115</v>
      </c>
      <c r="AB79">
        <v>1.6333260000000001</v>
      </c>
      <c r="AC79">
        <v>1.0845880000000001</v>
      </c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  <c r="ES79" s="65"/>
      <c r="ET79" s="65"/>
      <c r="EU79" s="65"/>
      <c r="EV79" s="65"/>
      <c r="EW79" s="65"/>
      <c r="EX79" s="65"/>
      <c r="EY79" s="65"/>
      <c r="EZ79" s="65"/>
      <c r="FA79" s="65"/>
      <c r="FB79" s="65"/>
      <c r="FC79" s="65"/>
      <c r="FD79" s="65"/>
      <c r="FE79" s="65"/>
      <c r="FF79" s="65"/>
      <c r="FG79" s="65"/>
      <c r="FH79" s="65"/>
      <c r="FI79" s="65"/>
      <c r="FJ79" s="65"/>
      <c r="FK79" s="65"/>
      <c r="FL79" s="65"/>
      <c r="FM79" s="65"/>
      <c r="FN79" s="65"/>
      <c r="FO79" s="65"/>
      <c r="FP79" s="65"/>
      <c r="FQ79" s="65"/>
      <c r="FR79" s="65"/>
      <c r="FS79" s="65"/>
      <c r="FT79" s="65"/>
      <c r="FU79" s="65"/>
      <c r="FV79" s="65"/>
      <c r="FW79" s="65"/>
      <c r="FX79" s="65"/>
      <c r="FY79" s="65"/>
      <c r="FZ79" s="65"/>
      <c r="GA79" s="65"/>
      <c r="GB79" s="65"/>
      <c r="GC79" s="65"/>
      <c r="GD79" s="65"/>
      <c r="GE79" s="65"/>
      <c r="GF79" s="65"/>
      <c r="GG79" s="65"/>
      <c r="GH79" s="65"/>
    </row>
    <row r="80" spans="1:190" ht="16" x14ac:dyDescent="0.2">
      <c r="B80" t="s">
        <v>392</v>
      </c>
      <c r="I80">
        <v>3.179808</v>
      </c>
      <c r="J80">
        <v>15.429299</v>
      </c>
      <c r="K80">
        <v>8.4690449999999995</v>
      </c>
      <c r="L80">
        <v>12.877682</v>
      </c>
      <c r="M80">
        <v>20.589047000000001</v>
      </c>
      <c r="N80">
        <v>17.890232000000001</v>
      </c>
      <c r="O80">
        <v>34.560662000000001</v>
      </c>
      <c r="P80">
        <v>36.278421000000002</v>
      </c>
      <c r="Q80">
        <v>12.430751000000001</v>
      </c>
      <c r="R80">
        <v>0</v>
      </c>
      <c r="S80">
        <v>-12.185816000000001</v>
      </c>
      <c r="T80">
        <v>4.4234030000000004</v>
      </c>
      <c r="U80">
        <v>-31.163547999999999</v>
      </c>
      <c r="V80">
        <v>18.772022</v>
      </c>
      <c r="W80">
        <v>22.399909999999998</v>
      </c>
      <c r="X80">
        <v>22.408498000000002</v>
      </c>
      <c r="Y80">
        <v>25.689962999999999</v>
      </c>
      <c r="Z80">
        <v>35.322214000000002</v>
      </c>
      <c r="AA80">
        <v>32.130082999999999</v>
      </c>
      <c r="AB80">
        <v>50.594143000000003</v>
      </c>
      <c r="AC80">
        <v>1234561234</v>
      </c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  <c r="ES80" s="65"/>
      <c r="ET80" s="65"/>
      <c r="EU80" s="65"/>
      <c r="EV80" s="65"/>
      <c r="EW80" s="65"/>
      <c r="EX80" s="65"/>
      <c r="EY80" s="65"/>
      <c r="EZ80" s="65"/>
      <c r="FA80" s="65"/>
      <c r="FB80" s="65"/>
      <c r="FC80" s="65"/>
      <c r="FD80" s="65"/>
      <c r="FE80" s="65"/>
      <c r="FF80" s="65"/>
      <c r="FG80" s="65"/>
      <c r="FH80" s="65"/>
      <c r="FI80" s="65"/>
      <c r="FJ80" s="65"/>
      <c r="FK80" s="65"/>
      <c r="FL80" s="65"/>
      <c r="FM80" s="65"/>
      <c r="FN80" s="65"/>
      <c r="FO80" s="65"/>
      <c r="FP80" s="65"/>
      <c r="FQ80" s="65"/>
      <c r="FR80" s="65"/>
      <c r="FS80" s="65"/>
      <c r="FT80" s="65"/>
      <c r="FU80" s="65"/>
      <c r="FV80" s="65"/>
      <c r="FW80" s="65"/>
      <c r="FX80" s="65"/>
      <c r="FY80" s="65"/>
      <c r="FZ80" s="65"/>
      <c r="GA80" s="65"/>
      <c r="GB80" s="65"/>
      <c r="GC80" s="65"/>
      <c r="GD80" s="65"/>
      <c r="GE80" s="65"/>
      <c r="GF80" s="65"/>
      <c r="GG80" s="65"/>
      <c r="GH80" s="65"/>
    </row>
    <row r="81" spans="1:190" ht="16" x14ac:dyDescent="0.2">
      <c r="A81" t="s">
        <v>308</v>
      </c>
      <c r="B81" t="s">
        <v>309</v>
      </c>
      <c r="C81">
        <v>3.9285049999999999</v>
      </c>
      <c r="D81">
        <v>2.6346620000000001</v>
      </c>
      <c r="E81">
        <v>27.434816999999999</v>
      </c>
      <c r="F81">
        <v>7.4417369999999998</v>
      </c>
      <c r="G81">
        <v>5.7623369999999996</v>
      </c>
      <c r="I81">
        <v>3.4347720000000002</v>
      </c>
      <c r="J81">
        <v>3.2483170000000001</v>
      </c>
      <c r="K81">
        <v>3.1392340000000001</v>
      </c>
      <c r="L81">
        <v>2.7424050000000002</v>
      </c>
      <c r="M81">
        <v>2.2101709999999999</v>
      </c>
      <c r="N81">
        <v>2.5903860000000001</v>
      </c>
      <c r="O81">
        <v>3.283201</v>
      </c>
      <c r="P81">
        <v>4.8247039999999997</v>
      </c>
      <c r="Q81">
        <v>4.1935229999999999</v>
      </c>
      <c r="R81">
        <v>8.6341169999999998</v>
      </c>
      <c r="S81">
        <v>7.1207209999999996</v>
      </c>
      <c r="T81">
        <v>5.8952020000000003</v>
      </c>
      <c r="U81">
        <v>5.9624839999999999</v>
      </c>
      <c r="V81">
        <v>3.9359630000000001</v>
      </c>
      <c r="W81">
        <v>5.2439470000000004</v>
      </c>
      <c r="X81">
        <v>7.1463530000000004</v>
      </c>
      <c r="Y81">
        <v>7.8160309999999997</v>
      </c>
      <c r="Z81">
        <v>15.586857999999999</v>
      </c>
      <c r="AA81">
        <v>14.132704</v>
      </c>
      <c r="AB81">
        <v>10.830660999999999</v>
      </c>
      <c r="AC81">
        <v>9.0449090000000005</v>
      </c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  <c r="ES81" s="65"/>
      <c r="ET81" s="65"/>
      <c r="EU81" s="65"/>
      <c r="EV81" s="65"/>
      <c r="EW81" s="65"/>
      <c r="EX81" s="65"/>
      <c r="EY81" s="65"/>
      <c r="EZ81" s="65"/>
      <c r="FA81" s="65"/>
      <c r="FB81" s="65"/>
      <c r="FC81" s="65"/>
      <c r="FD81" s="65"/>
      <c r="FE81" s="65"/>
      <c r="FF81" s="65"/>
      <c r="FG81" s="65"/>
      <c r="FH81" s="65"/>
      <c r="FI81" s="65"/>
      <c r="FJ81" s="65"/>
      <c r="FK81" s="65"/>
      <c r="FL81" s="65"/>
      <c r="FM81" s="65"/>
      <c r="FN81" s="65"/>
      <c r="FO81" s="65"/>
      <c r="FP81" s="65"/>
      <c r="FQ81" s="65"/>
      <c r="FR81" s="65"/>
      <c r="FS81" s="65"/>
      <c r="FT81" s="65"/>
      <c r="FU81" s="65"/>
      <c r="FV81" s="65"/>
      <c r="FW81" s="65"/>
      <c r="FX81" s="65"/>
      <c r="FY81" s="65"/>
      <c r="FZ81" s="65"/>
      <c r="GA81" s="65"/>
      <c r="GB81" s="65"/>
      <c r="GC81" s="65"/>
      <c r="GD81" s="65"/>
      <c r="GE81" s="65"/>
      <c r="GF81" s="65"/>
      <c r="GG81" s="65"/>
      <c r="GH81" s="65"/>
    </row>
    <row r="82" spans="1:190" ht="16" x14ac:dyDescent="0.2">
      <c r="H82" t="s">
        <v>267</v>
      </c>
      <c r="I82">
        <v>-0.69537199999999999</v>
      </c>
      <c r="J82">
        <v>-0.72772899999999996</v>
      </c>
      <c r="K82">
        <v>-0.74665899999999996</v>
      </c>
      <c r="L82">
        <v>-0.81552500000000006</v>
      </c>
      <c r="M82">
        <v>-0.90788999999999997</v>
      </c>
      <c r="N82">
        <v>-0.84190699999999996</v>
      </c>
      <c r="O82">
        <v>-0.72167499999999996</v>
      </c>
      <c r="P82">
        <v>-0.45416200000000001</v>
      </c>
      <c r="Q82">
        <v>-0.563697</v>
      </c>
      <c r="R82">
        <v>0.206926</v>
      </c>
      <c r="S82">
        <v>-5.5709000000000002E-2</v>
      </c>
      <c r="T82">
        <v>-0.26838699999999999</v>
      </c>
      <c r="U82">
        <v>-0.25671100000000002</v>
      </c>
      <c r="V82">
        <v>-0.60839500000000002</v>
      </c>
      <c r="W82">
        <v>-0.38140600000000002</v>
      </c>
      <c r="X82">
        <v>-5.1261000000000001E-2</v>
      </c>
      <c r="Y82">
        <v>6.4954999999999999E-2</v>
      </c>
      <c r="Z82">
        <v>1.41351</v>
      </c>
      <c r="AA82">
        <v>1.1611549999999999</v>
      </c>
      <c r="AB82">
        <v>0.58811599999999997</v>
      </c>
      <c r="AC82">
        <v>0.27821600000000002</v>
      </c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  <c r="ES82" s="65"/>
      <c r="ET82" s="65"/>
      <c r="EU82" s="65"/>
      <c r="EV82" s="65"/>
      <c r="EW82" s="65"/>
      <c r="EX82" s="65"/>
      <c r="EY82" s="65"/>
      <c r="EZ82" s="65"/>
      <c r="FA82" s="65"/>
      <c r="FB82" s="65"/>
      <c r="FC82" s="65"/>
      <c r="FD82" s="65"/>
      <c r="FE82" s="65"/>
      <c r="FF82" s="65"/>
      <c r="FG82" s="65"/>
      <c r="FH82" s="65"/>
      <c r="FI82" s="65"/>
      <c r="FJ82" s="65"/>
      <c r="FK82" s="65"/>
      <c r="FL82" s="65"/>
      <c r="FM82" s="65"/>
      <c r="FN82" s="65"/>
      <c r="FO82" s="65"/>
      <c r="FP82" s="65"/>
      <c r="FQ82" s="65"/>
      <c r="FR82" s="65"/>
      <c r="FS82" s="65"/>
      <c r="FT82" s="65"/>
      <c r="FU82" s="65"/>
      <c r="FV82" s="65"/>
      <c r="FW82" s="65"/>
      <c r="FX82" s="65"/>
      <c r="FY82" s="65"/>
      <c r="FZ82" s="65"/>
      <c r="GA82" s="65"/>
      <c r="GB82" s="65"/>
      <c r="GC82" s="65"/>
      <c r="GD82" s="65"/>
      <c r="GE82" s="65"/>
      <c r="GF82" s="65"/>
      <c r="GG82" s="65"/>
      <c r="GH82" s="65"/>
    </row>
    <row r="83" spans="1:190" ht="16" x14ac:dyDescent="0.2">
      <c r="A83" t="s">
        <v>310</v>
      </c>
      <c r="D83" t="s">
        <v>260</v>
      </c>
      <c r="E83" t="s">
        <v>261</v>
      </c>
      <c r="F83" t="s">
        <v>262</v>
      </c>
      <c r="G83" t="s">
        <v>263</v>
      </c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  <c r="ES83" s="65"/>
      <c r="ET83" s="65"/>
      <c r="EU83" s="65"/>
      <c r="EV83" s="65"/>
      <c r="EW83" s="65"/>
      <c r="EX83" s="65"/>
      <c r="EY83" s="65"/>
      <c r="EZ83" s="65"/>
      <c r="FA83" s="65"/>
      <c r="FB83" s="65"/>
      <c r="FC83" s="65"/>
      <c r="FD83" s="65"/>
      <c r="FE83" s="65"/>
      <c r="FF83" s="65"/>
      <c r="FG83" s="65"/>
      <c r="FH83" s="65"/>
      <c r="FI83" s="65"/>
      <c r="FJ83" s="65"/>
      <c r="FK83" s="65"/>
      <c r="FL83" s="65"/>
      <c r="FM83" s="65"/>
      <c r="FN83" s="65"/>
      <c r="FO83" s="65"/>
      <c r="FP83" s="65"/>
      <c r="FQ83" s="65"/>
      <c r="FR83" s="65"/>
      <c r="FS83" s="65"/>
      <c r="FT83" s="65"/>
      <c r="FU83" s="65"/>
      <c r="FV83" s="65"/>
      <c r="FW83" s="65"/>
      <c r="FX83" s="65"/>
      <c r="FY83" s="65"/>
      <c r="FZ83" s="65"/>
      <c r="GA83" s="65"/>
      <c r="GB83" s="65"/>
      <c r="GC83" s="65"/>
      <c r="GD83" s="65"/>
      <c r="GE83" s="65"/>
      <c r="GF83" s="65"/>
      <c r="GG83" s="65"/>
      <c r="GH83" s="65"/>
    </row>
    <row r="84" spans="1:190" ht="16" x14ac:dyDescent="0.2">
      <c r="A84" t="s">
        <v>264</v>
      </c>
      <c r="D84">
        <v>0.37745699999999999</v>
      </c>
      <c r="E84">
        <v>7.4898420000000003</v>
      </c>
      <c r="F84">
        <v>2.8581289999999999</v>
      </c>
      <c r="G84">
        <v>2.1152160000000002</v>
      </c>
      <c r="I84">
        <v>7.4898420000000003</v>
      </c>
      <c r="J84">
        <v>7.2590190000000003</v>
      </c>
      <c r="K84">
        <v>5.9822870000000004</v>
      </c>
      <c r="L84">
        <v>5.4477609999999999</v>
      </c>
      <c r="M84">
        <v>4.4565270000000003</v>
      </c>
      <c r="N84">
        <v>3.850177</v>
      </c>
      <c r="O84">
        <v>3.2649499999999998</v>
      </c>
      <c r="P84">
        <v>2.9668670000000001</v>
      </c>
      <c r="Q84">
        <v>3.2039019999999998</v>
      </c>
      <c r="R84">
        <v>2.4383080000000001</v>
      </c>
      <c r="S84">
        <v>2.4383080000000001</v>
      </c>
      <c r="T84">
        <v>2.150029</v>
      </c>
      <c r="U84">
        <v>1.5570619999999999</v>
      </c>
      <c r="V84">
        <v>1.385634</v>
      </c>
      <c r="W84">
        <v>1.30318</v>
      </c>
      <c r="X84">
        <v>1.1787989999999999</v>
      </c>
      <c r="Y84">
        <v>0.866317</v>
      </c>
      <c r="Z84">
        <v>0.93996900000000005</v>
      </c>
      <c r="AA84">
        <v>0.87529800000000002</v>
      </c>
      <c r="AB84">
        <v>0.58902100000000002</v>
      </c>
      <c r="AC84">
        <v>0.37745699999999999</v>
      </c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  <c r="ES84" s="65"/>
      <c r="ET84" s="65"/>
      <c r="EU84" s="65"/>
      <c r="EV84" s="65"/>
      <c r="EW84" s="65"/>
      <c r="EX84" s="65"/>
      <c r="EY84" s="65"/>
      <c r="EZ84" s="65"/>
      <c r="FA84" s="65"/>
      <c r="FB84" s="65"/>
      <c r="FC84" s="65"/>
      <c r="FD84" s="65"/>
      <c r="FE84" s="65"/>
      <c r="FF84" s="65"/>
      <c r="FG84" s="65"/>
      <c r="FH84" s="65"/>
      <c r="FI84" s="65"/>
      <c r="FJ84" s="65"/>
      <c r="FK84" s="65"/>
      <c r="FL84" s="65"/>
      <c r="FM84" s="65"/>
      <c r="FN84" s="65"/>
      <c r="FO84" s="65"/>
      <c r="FP84" s="65"/>
      <c r="FQ84" s="65"/>
      <c r="FR84" s="65"/>
      <c r="FS84" s="65"/>
      <c r="FT84" s="65"/>
      <c r="FU84" s="65"/>
      <c r="FV84" s="65"/>
      <c r="FW84" s="65"/>
      <c r="FX84" s="65"/>
      <c r="FY84" s="65"/>
      <c r="FZ84" s="65"/>
      <c r="GA84" s="65"/>
      <c r="GB84" s="65"/>
      <c r="GC84" s="65"/>
      <c r="GD84" s="65"/>
      <c r="GE84" s="65"/>
      <c r="GF84" s="65"/>
      <c r="GG84" s="65"/>
      <c r="GH84" s="65"/>
    </row>
    <row r="85" spans="1:190" ht="16" x14ac:dyDescent="0.2">
      <c r="B85" t="s">
        <v>392</v>
      </c>
      <c r="I85">
        <v>3.1798099999999998</v>
      </c>
      <c r="J85">
        <v>21.341871000000001</v>
      </c>
      <c r="K85">
        <v>9.8118470000000002</v>
      </c>
      <c r="L85">
        <v>22.242298000000002</v>
      </c>
      <c r="M85">
        <v>15.748627000000001</v>
      </c>
      <c r="N85">
        <v>17.924531999999999</v>
      </c>
      <c r="O85">
        <v>10.047063</v>
      </c>
      <c r="P85">
        <v>-7.3983220000000003</v>
      </c>
      <c r="Q85">
        <v>31.398575999999998</v>
      </c>
      <c r="R85">
        <v>0</v>
      </c>
      <c r="S85">
        <v>13.408144999999999</v>
      </c>
      <c r="T85">
        <v>38.082427000000003</v>
      </c>
      <c r="U85">
        <v>12.37181</v>
      </c>
      <c r="V85">
        <v>6.3271379999999997</v>
      </c>
      <c r="W85">
        <v>10.551501999999999</v>
      </c>
      <c r="X85">
        <v>36.070168000000002</v>
      </c>
      <c r="Y85">
        <v>-7.8355779999999999</v>
      </c>
      <c r="Z85">
        <v>7.3884550000000004</v>
      </c>
      <c r="AA85">
        <v>48.602172000000003</v>
      </c>
      <c r="AB85">
        <v>56.049827999999998</v>
      </c>
      <c r="AC85">
        <v>1234561234</v>
      </c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  <c r="BL85" s="65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  <c r="DW85" s="65"/>
      <c r="DX85" s="65"/>
      <c r="DY85" s="65"/>
      <c r="DZ85" s="65"/>
      <c r="EA85" s="65"/>
      <c r="EB85" s="65"/>
      <c r="EC85" s="65"/>
      <c r="ED85" s="65"/>
      <c r="EE85" s="65"/>
      <c r="EF85" s="65"/>
      <c r="EG85" s="65"/>
      <c r="EH85" s="65"/>
      <c r="EI85" s="65"/>
      <c r="EJ85" s="65"/>
      <c r="EK85" s="65"/>
      <c r="EL85" s="65"/>
      <c r="EM85" s="65"/>
      <c r="EN85" s="65"/>
      <c r="EO85" s="65"/>
      <c r="EP85" s="65"/>
      <c r="EQ85" s="65"/>
      <c r="ER85" s="65"/>
      <c r="ES85" s="65"/>
      <c r="ET85" s="65"/>
      <c r="EU85" s="65"/>
      <c r="EV85" s="65"/>
      <c r="EW85" s="65"/>
      <c r="EX85" s="65"/>
      <c r="EY85" s="65"/>
      <c r="EZ85" s="65"/>
      <c r="FA85" s="65"/>
      <c r="FB85" s="65"/>
      <c r="FC85" s="65"/>
      <c r="FD85" s="65"/>
      <c r="FE85" s="65"/>
      <c r="FF85" s="65"/>
      <c r="FG85" s="65"/>
      <c r="FH85" s="65"/>
      <c r="FI85" s="65"/>
      <c r="FJ85" s="65"/>
      <c r="FK85" s="65"/>
      <c r="FL85" s="65"/>
      <c r="FM85" s="65"/>
      <c r="FN85" s="65"/>
      <c r="FO85" s="65"/>
      <c r="FP85" s="65"/>
      <c r="FQ85" s="65"/>
      <c r="FR85" s="65"/>
      <c r="FS85" s="65"/>
      <c r="FT85" s="65"/>
      <c r="FU85" s="65"/>
      <c r="FV85" s="65"/>
      <c r="FW85" s="65"/>
      <c r="FX85" s="65"/>
      <c r="FY85" s="65"/>
      <c r="FZ85" s="65"/>
      <c r="GA85" s="65"/>
      <c r="GB85" s="65"/>
      <c r="GC85" s="65"/>
      <c r="GD85" s="65"/>
      <c r="GE85" s="65"/>
      <c r="GF85" s="65"/>
      <c r="GG85" s="65"/>
      <c r="GH85" s="65"/>
    </row>
    <row r="86" spans="1:190" ht="16" x14ac:dyDescent="0.2">
      <c r="A86" t="s">
        <v>311</v>
      </c>
      <c r="B86" t="s">
        <v>312</v>
      </c>
      <c r="C86">
        <v>9.5714220000000001</v>
      </c>
      <c r="D86">
        <v>6.6234450000000002</v>
      </c>
      <c r="E86">
        <v>76.075385999999995</v>
      </c>
      <c r="F86">
        <v>20.687441</v>
      </c>
      <c r="G86">
        <v>16.350172000000001</v>
      </c>
      <c r="I86">
        <v>8.0816119999999998</v>
      </c>
      <c r="J86">
        <v>7.642906</v>
      </c>
      <c r="K86">
        <v>7.764589</v>
      </c>
      <c r="L86">
        <v>6.8670410000000004</v>
      </c>
      <c r="M86">
        <v>5.9934560000000001</v>
      </c>
      <c r="N86">
        <v>6.7425470000000001</v>
      </c>
      <c r="O86">
        <v>8.5483700000000002</v>
      </c>
      <c r="P86">
        <v>10.273464000000001</v>
      </c>
      <c r="Q86">
        <v>6.0676009999999998</v>
      </c>
      <c r="R86">
        <v>14.600288000000001</v>
      </c>
      <c r="S86">
        <v>12.041137000000001</v>
      </c>
      <c r="T86">
        <v>12.874245</v>
      </c>
      <c r="U86">
        <v>17.218325</v>
      </c>
      <c r="V86">
        <v>18.554683000000001</v>
      </c>
      <c r="W86">
        <v>22.130481</v>
      </c>
      <c r="X86">
        <v>27.239588999999999</v>
      </c>
      <c r="Y86">
        <v>33.117207999999998</v>
      </c>
      <c r="Z86">
        <v>48.427129000000001</v>
      </c>
      <c r="AA86">
        <v>34.845275999999998</v>
      </c>
      <c r="AB86">
        <v>30.032885</v>
      </c>
      <c r="AC86">
        <v>25.989715</v>
      </c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</row>
    <row r="87" spans="1:190" ht="16" x14ac:dyDescent="0.2">
      <c r="H87" t="s">
        <v>267</v>
      </c>
      <c r="I87">
        <v>-0.77099099999999998</v>
      </c>
      <c r="J87">
        <v>-0.79782299999999995</v>
      </c>
      <c r="K87">
        <v>-0.79037999999999997</v>
      </c>
      <c r="L87">
        <v>-0.84527600000000003</v>
      </c>
      <c r="M87">
        <v>-0.89870499999999998</v>
      </c>
      <c r="N87">
        <v>-0.85289000000000004</v>
      </c>
      <c r="O87">
        <v>-0.74244299999999996</v>
      </c>
      <c r="P87">
        <v>-0.636934</v>
      </c>
      <c r="Q87">
        <v>-0.89417000000000002</v>
      </c>
      <c r="R87">
        <v>-0.37229899999999999</v>
      </c>
      <c r="S87">
        <v>-0.52881999999999996</v>
      </c>
      <c r="T87">
        <v>-0.47786600000000001</v>
      </c>
      <c r="U87">
        <v>-0.212176</v>
      </c>
      <c r="V87">
        <v>-0.130443</v>
      </c>
      <c r="W87">
        <v>8.8258000000000003E-2</v>
      </c>
      <c r="X87">
        <v>0.40073900000000001</v>
      </c>
      <c r="Y87">
        <v>0.76022199999999995</v>
      </c>
      <c r="Z87">
        <v>1.696599</v>
      </c>
      <c r="AA87">
        <v>0.86591300000000004</v>
      </c>
      <c r="AB87">
        <v>0.57158100000000001</v>
      </c>
      <c r="AC87">
        <v>0.324295</v>
      </c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</row>
    <row r="88" spans="1:190" ht="16" x14ac:dyDescent="0.2">
      <c r="A88" t="s">
        <v>313</v>
      </c>
      <c r="D88" t="s">
        <v>260</v>
      </c>
      <c r="E88" t="s">
        <v>261</v>
      </c>
      <c r="F88" t="s">
        <v>262</v>
      </c>
      <c r="G88" t="s">
        <v>263</v>
      </c>
      <c r="AE88" s="65"/>
      <c r="AF88" s="65"/>
      <c r="AG88" s="65"/>
      <c r="AH88" s="65"/>
      <c r="AI88" s="65"/>
      <c r="AJ88" s="65"/>
      <c r="AK88" s="65"/>
      <c r="AL88" s="65"/>
      <c r="AM88" s="65"/>
      <c r="AN88" s="65"/>
      <c r="AO88" s="65"/>
      <c r="AP88" s="65"/>
      <c r="AQ88" s="65"/>
      <c r="AR88" s="65"/>
      <c r="AS88" s="65"/>
      <c r="AT88" s="65"/>
      <c r="AU88" s="65"/>
      <c r="AV88" s="65"/>
      <c r="AW88" s="65"/>
      <c r="AX88" s="65"/>
      <c r="AY88" s="65"/>
      <c r="AZ88" s="65"/>
      <c r="BA88" s="65"/>
      <c r="BB88" s="65"/>
      <c r="BC88" s="65"/>
      <c r="BD88" s="65"/>
      <c r="BE88" s="65"/>
      <c r="BF88" s="65"/>
      <c r="BG88" s="65"/>
      <c r="BH88" s="65"/>
      <c r="BI88" s="65"/>
      <c r="BJ88" s="65"/>
      <c r="BK88" s="65"/>
      <c r="BL88" s="65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  <c r="ES88" s="65"/>
      <c r="ET88" s="65"/>
      <c r="EU88" s="65"/>
      <c r="EV88" s="65"/>
      <c r="EW88" s="65"/>
      <c r="EX88" s="65"/>
      <c r="EY88" s="65"/>
      <c r="EZ88" s="65"/>
      <c r="FA88" s="65"/>
      <c r="FB88" s="65"/>
      <c r="FC88" s="65"/>
      <c r="FD88" s="65"/>
      <c r="FE88" s="65"/>
      <c r="FF88" s="65"/>
      <c r="FG88" s="65"/>
      <c r="FH88" s="65"/>
      <c r="FI88" s="65"/>
      <c r="FJ88" s="65"/>
      <c r="FK88" s="65"/>
      <c r="FL88" s="65"/>
      <c r="FM88" s="65"/>
      <c r="FN88" s="65"/>
      <c r="FO88" s="65"/>
      <c r="FP88" s="65"/>
      <c r="FQ88" s="65"/>
      <c r="FR88" s="65"/>
      <c r="FS88" s="65"/>
      <c r="FT88" s="65"/>
      <c r="FU88" s="65"/>
      <c r="FV88" s="65"/>
      <c r="FW88" s="65"/>
      <c r="FX88" s="65"/>
      <c r="FY88" s="65"/>
      <c r="FZ88" s="65"/>
      <c r="GA88" s="65"/>
      <c r="GB88" s="65"/>
      <c r="GC88" s="65"/>
      <c r="GD88" s="65"/>
      <c r="GE88" s="65"/>
      <c r="GF88" s="65"/>
      <c r="GG88" s="65"/>
      <c r="GH88" s="65"/>
    </row>
    <row r="89" spans="1:190" ht="16" x14ac:dyDescent="0.2">
      <c r="A89" t="s">
        <v>264</v>
      </c>
      <c r="D89">
        <v>1.02</v>
      </c>
      <c r="E89">
        <v>7.5832240000000004</v>
      </c>
      <c r="F89">
        <v>4.5432730000000001</v>
      </c>
      <c r="G89">
        <v>1.923495</v>
      </c>
      <c r="I89">
        <v>6.3538170000000003</v>
      </c>
      <c r="J89">
        <v>6.4378330000000004</v>
      </c>
      <c r="K89">
        <v>7.1663100000000002</v>
      </c>
      <c r="L89">
        <v>7.5832240000000004</v>
      </c>
      <c r="M89">
        <v>7.3173269999999997</v>
      </c>
      <c r="N89">
        <v>5.9421670000000004</v>
      </c>
      <c r="O89">
        <v>5.2080289999999998</v>
      </c>
      <c r="P89">
        <v>3.7022719999999998</v>
      </c>
      <c r="Q89">
        <v>2.3804590000000001</v>
      </c>
      <c r="R89">
        <v>2.6112690000000001</v>
      </c>
      <c r="S89">
        <v>2.6112690000000001</v>
      </c>
      <c r="T89">
        <v>3.4179840000000001</v>
      </c>
      <c r="U89">
        <v>4.0886760000000004</v>
      </c>
      <c r="V89">
        <v>6.588984</v>
      </c>
      <c r="W89">
        <v>5.72248</v>
      </c>
      <c r="X89">
        <v>4.6756200000000003</v>
      </c>
      <c r="Y89">
        <v>4.2510070000000004</v>
      </c>
      <c r="Z89">
        <v>3.99</v>
      </c>
      <c r="AA89">
        <v>2.73</v>
      </c>
      <c r="AB89">
        <v>1.61</v>
      </c>
      <c r="AC89">
        <v>1.02</v>
      </c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5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  <c r="ES89" s="65"/>
      <c r="ET89" s="65"/>
      <c r="EU89" s="65"/>
      <c r="EV89" s="65"/>
      <c r="EW89" s="65"/>
      <c r="EX89" s="65"/>
      <c r="EY89" s="65"/>
      <c r="EZ89" s="65"/>
      <c r="FA89" s="65"/>
      <c r="FB89" s="65"/>
      <c r="FC89" s="65"/>
      <c r="FD89" s="65"/>
      <c r="FE89" s="65"/>
      <c r="FF89" s="65"/>
      <c r="FG89" s="65"/>
      <c r="FH89" s="65"/>
      <c r="FI89" s="65"/>
      <c r="FJ89" s="65"/>
      <c r="FK89" s="65"/>
      <c r="FL89" s="65"/>
      <c r="FM89" s="65"/>
      <c r="FN89" s="65"/>
      <c r="FO89" s="65"/>
      <c r="FP89" s="65"/>
      <c r="FQ89" s="65"/>
      <c r="FR89" s="65"/>
      <c r="FS89" s="65"/>
      <c r="FT89" s="65"/>
      <c r="FU89" s="65"/>
      <c r="FV89" s="65"/>
      <c r="FW89" s="65"/>
      <c r="FX89" s="65"/>
      <c r="FY89" s="65"/>
      <c r="FZ89" s="65"/>
      <c r="GA89" s="65"/>
      <c r="GB89" s="65"/>
      <c r="GC89" s="65"/>
      <c r="GD89" s="65"/>
      <c r="GE89" s="65"/>
      <c r="GF89" s="65"/>
      <c r="GG89" s="65"/>
      <c r="GH89" s="65"/>
    </row>
    <row r="90" spans="1:190" ht="16" x14ac:dyDescent="0.2">
      <c r="B90" t="s">
        <v>392</v>
      </c>
      <c r="I90">
        <v>-1.3050349999999999</v>
      </c>
      <c r="J90">
        <v>-10.165300999999999</v>
      </c>
      <c r="K90">
        <v>-5.497846</v>
      </c>
      <c r="L90">
        <v>3.6337999999999999</v>
      </c>
      <c r="M90">
        <v>23.142399000000001</v>
      </c>
      <c r="N90">
        <v>14.096273</v>
      </c>
      <c r="O90">
        <v>40.671160999999998</v>
      </c>
      <c r="P90">
        <v>55.527652000000003</v>
      </c>
      <c r="Q90">
        <v>-8.8389970000000009</v>
      </c>
      <c r="R90">
        <v>0</v>
      </c>
      <c r="S90">
        <v>-23.602070999999999</v>
      </c>
      <c r="T90">
        <v>-16.403648</v>
      </c>
      <c r="U90">
        <v>-37.946790999999997</v>
      </c>
      <c r="V90">
        <v>15.142106</v>
      </c>
      <c r="W90">
        <v>22.389758</v>
      </c>
      <c r="X90">
        <v>9.9885269999999995</v>
      </c>
      <c r="Y90">
        <v>6.5415289999999997</v>
      </c>
      <c r="Z90">
        <v>46.153846000000001</v>
      </c>
      <c r="AA90">
        <v>69.565217000000004</v>
      </c>
      <c r="AB90">
        <v>57.843136999999999</v>
      </c>
      <c r="AC90">
        <v>1234561234</v>
      </c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/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/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/>
      <c r="CI90" s="65"/>
      <c r="CJ90" s="65"/>
      <c r="CK90" s="65"/>
      <c r="CL90" s="65"/>
      <c r="CM90" s="65"/>
      <c r="CN90" s="65"/>
      <c r="CO90" s="65"/>
      <c r="CP90" s="65"/>
      <c r="CQ90" s="65"/>
      <c r="CR90" s="65"/>
      <c r="CS90" s="65"/>
      <c r="CT90" s="65"/>
      <c r="CU90" s="65"/>
      <c r="CV90" s="65"/>
      <c r="CW90" s="6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  <c r="DW90" s="65"/>
      <c r="DX90" s="65"/>
      <c r="DY90" s="65"/>
      <c r="DZ90" s="65"/>
      <c r="EA90" s="65"/>
      <c r="EB90" s="65"/>
      <c r="EC90" s="65"/>
      <c r="ED90" s="65"/>
      <c r="EE90" s="65"/>
      <c r="EF90" s="65"/>
      <c r="EG90" s="65"/>
      <c r="EH90" s="65"/>
      <c r="EI90" s="65"/>
      <c r="EJ90" s="65"/>
      <c r="EK90" s="65"/>
      <c r="EL90" s="65"/>
      <c r="EM90" s="65"/>
      <c r="EN90" s="65"/>
      <c r="EO90" s="65"/>
      <c r="EP90" s="65"/>
      <c r="EQ90" s="65"/>
      <c r="ER90" s="65"/>
      <c r="ES90" s="65"/>
      <c r="ET90" s="65"/>
      <c r="EU90" s="65"/>
      <c r="EV90" s="65"/>
      <c r="EW90" s="65"/>
      <c r="EX90" s="65"/>
      <c r="EY90" s="65"/>
      <c r="EZ90" s="65"/>
      <c r="FA90" s="65"/>
      <c r="FB90" s="65"/>
      <c r="FC90" s="65"/>
      <c r="FD90" s="65"/>
      <c r="FE90" s="65"/>
      <c r="FF90" s="65"/>
      <c r="FG90" s="65"/>
      <c r="FH90" s="65"/>
      <c r="FI90" s="65"/>
      <c r="FJ90" s="65"/>
      <c r="FK90" s="65"/>
      <c r="FL90" s="65"/>
      <c r="FM90" s="65"/>
      <c r="FN90" s="65"/>
      <c r="FO90" s="65"/>
      <c r="FP90" s="65"/>
      <c r="FQ90" s="65"/>
      <c r="FR90" s="65"/>
      <c r="FS90" s="65"/>
      <c r="FT90" s="65"/>
      <c r="FU90" s="65"/>
      <c r="FV90" s="65"/>
      <c r="FW90" s="65"/>
      <c r="FX90" s="65"/>
      <c r="FY90" s="65"/>
      <c r="FZ90" s="65"/>
      <c r="GA90" s="65"/>
      <c r="GB90" s="65"/>
      <c r="GC90" s="65"/>
      <c r="GD90" s="65"/>
      <c r="GE90" s="65"/>
      <c r="GF90" s="65"/>
      <c r="GG90" s="65"/>
      <c r="GH90" s="65"/>
    </row>
    <row r="91" spans="1:190" ht="16" x14ac:dyDescent="0.2">
      <c r="A91" t="s">
        <v>314</v>
      </c>
      <c r="B91" t="s">
        <v>315</v>
      </c>
      <c r="C91">
        <v>8.7789629999999992</v>
      </c>
      <c r="D91">
        <v>3.6682440000000001</v>
      </c>
      <c r="E91">
        <v>27.832298000000002</v>
      </c>
      <c r="F91">
        <v>8.7584330000000001</v>
      </c>
      <c r="G91">
        <v>4.9128800000000004</v>
      </c>
      <c r="I91">
        <v>9.5265570000000004</v>
      </c>
      <c r="J91">
        <v>8.6178070000000009</v>
      </c>
      <c r="K91">
        <v>6.4817179999999999</v>
      </c>
      <c r="L91">
        <v>4.9332580000000004</v>
      </c>
      <c r="M91">
        <v>3.6502400000000002</v>
      </c>
      <c r="N91">
        <v>4.3687769999999997</v>
      </c>
      <c r="O91">
        <v>5.3590330000000002</v>
      </c>
      <c r="P91">
        <v>8.2327820000000003</v>
      </c>
      <c r="Q91">
        <v>8.1664919999999999</v>
      </c>
      <c r="R91">
        <v>13.633217999999999</v>
      </c>
      <c r="S91">
        <v>11.243575</v>
      </c>
      <c r="T91">
        <v>8.0983409999999996</v>
      </c>
      <c r="U91">
        <v>6.5571349999999997</v>
      </c>
      <c r="V91">
        <v>3.901967</v>
      </c>
      <c r="W91">
        <v>5.0397730000000003</v>
      </c>
      <c r="X91">
        <v>6.8675379999999997</v>
      </c>
      <c r="Y91">
        <v>6.7489889999999999</v>
      </c>
      <c r="Z91">
        <v>11.408521</v>
      </c>
      <c r="AA91">
        <v>11.172160999999999</v>
      </c>
      <c r="AB91">
        <v>10.987577999999999</v>
      </c>
      <c r="AC91">
        <v>9.6176469999999998</v>
      </c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  <c r="DW91" s="65"/>
      <c r="DX91" s="65"/>
      <c r="DY91" s="65"/>
      <c r="DZ91" s="65"/>
      <c r="EA91" s="65"/>
      <c r="EB91" s="65"/>
      <c r="EC91" s="65"/>
      <c r="ED91" s="65"/>
      <c r="EE91" s="65"/>
      <c r="EF91" s="65"/>
      <c r="EG91" s="65"/>
      <c r="EH91" s="65"/>
      <c r="EI91" s="65"/>
      <c r="EJ91" s="65"/>
      <c r="EK91" s="65"/>
      <c r="EL91" s="65"/>
      <c r="EM91" s="65"/>
      <c r="EN91" s="65"/>
      <c r="EO91" s="65"/>
      <c r="EP91" s="65"/>
      <c r="EQ91" s="65"/>
      <c r="ER91" s="65"/>
      <c r="ES91" s="65"/>
      <c r="ET91" s="65"/>
      <c r="EU91" s="65"/>
      <c r="EV91" s="65"/>
      <c r="EW91" s="65"/>
      <c r="EX91" s="65"/>
      <c r="EY91" s="65"/>
      <c r="EZ91" s="65"/>
      <c r="FA91" s="65"/>
      <c r="FB91" s="65"/>
      <c r="FC91" s="65"/>
      <c r="FD91" s="65"/>
      <c r="FE91" s="65"/>
      <c r="FF91" s="65"/>
      <c r="FG91" s="65"/>
      <c r="FH91" s="65"/>
      <c r="FI91" s="65"/>
      <c r="FJ91" s="65"/>
      <c r="FK91" s="65"/>
      <c r="FL91" s="65"/>
      <c r="FM91" s="65"/>
      <c r="FN91" s="65"/>
      <c r="FO91" s="65"/>
      <c r="FP91" s="65"/>
      <c r="FQ91" s="65"/>
      <c r="FR91" s="65"/>
      <c r="FS91" s="65"/>
      <c r="FT91" s="65"/>
      <c r="FU91" s="65"/>
      <c r="FV91" s="65"/>
      <c r="FW91" s="65"/>
      <c r="FX91" s="65"/>
      <c r="FY91" s="65"/>
      <c r="FZ91" s="65"/>
      <c r="GA91" s="65"/>
      <c r="GB91" s="65"/>
      <c r="GC91" s="65"/>
      <c r="GD91" s="65"/>
      <c r="GE91" s="65"/>
      <c r="GF91" s="65"/>
      <c r="GG91" s="65"/>
      <c r="GH91" s="65"/>
    </row>
    <row r="92" spans="1:190" ht="16" x14ac:dyDescent="0.2">
      <c r="H92" t="s">
        <v>267</v>
      </c>
      <c r="I92">
        <v>0.15634899999999999</v>
      </c>
      <c r="J92">
        <v>-2.8624E-2</v>
      </c>
      <c r="K92">
        <v>-0.463418</v>
      </c>
      <c r="L92">
        <v>-0.77860099999999999</v>
      </c>
      <c r="M92">
        <v>-1.039755</v>
      </c>
      <c r="N92">
        <v>-0.89349999999999996</v>
      </c>
      <c r="O92">
        <v>-0.691936</v>
      </c>
      <c r="P92">
        <v>-0.10699400000000001</v>
      </c>
      <c r="Q92">
        <v>-0.120488</v>
      </c>
      <c r="R92">
        <v>0.99224599999999996</v>
      </c>
      <c r="S92">
        <v>0.50584200000000001</v>
      </c>
      <c r="T92">
        <v>-0.13436000000000001</v>
      </c>
      <c r="U92">
        <v>-0.44806699999999999</v>
      </c>
      <c r="V92">
        <v>-0.98851699999999998</v>
      </c>
      <c r="W92">
        <v>-0.75692099999999995</v>
      </c>
      <c r="X92">
        <v>-0.38488499999999998</v>
      </c>
      <c r="Y92">
        <v>-0.40901599999999999</v>
      </c>
      <c r="Z92">
        <v>0.53941600000000001</v>
      </c>
      <c r="AA92">
        <v>0.49130600000000002</v>
      </c>
      <c r="AB92">
        <v>0.453735</v>
      </c>
      <c r="AC92">
        <v>0.17488999999999999</v>
      </c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6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  <c r="EZ92" s="65"/>
      <c r="FA92" s="65"/>
      <c r="FB92" s="65"/>
      <c r="FC92" s="65"/>
      <c r="FD92" s="65"/>
      <c r="FE92" s="65"/>
      <c r="FF92" s="65"/>
      <c r="FG92" s="65"/>
      <c r="FH92" s="65"/>
      <c r="FI92" s="65"/>
      <c r="FJ92" s="65"/>
      <c r="FK92" s="65"/>
      <c r="FL92" s="65"/>
      <c r="FM92" s="65"/>
      <c r="FN92" s="65"/>
      <c r="FO92" s="65"/>
      <c r="FP92" s="65"/>
      <c r="FQ92" s="65"/>
      <c r="FR92" s="65"/>
      <c r="FS92" s="65"/>
      <c r="FT92" s="65"/>
      <c r="FU92" s="65"/>
      <c r="FV92" s="65"/>
      <c r="FW92" s="65"/>
      <c r="FX92" s="65"/>
      <c r="FY92" s="65"/>
      <c r="FZ92" s="65"/>
      <c r="GA92" s="65"/>
      <c r="GB92" s="65"/>
      <c r="GC92" s="65"/>
      <c r="GD92" s="65"/>
      <c r="GE92" s="65"/>
      <c r="GF92" s="65"/>
      <c r="GG92" s="65"/>
      <c r="GH92" s="65"/>
    </row>
    <row r="93" spans="1:190" ht="16" x14ac:dyDescent="0.2">
      <c r="A93" t="s">
        <v>316</v>
      </c>
      <c r="D93" t="s">
        <v>260</v>
      </c>
      <c r="E93" t="s">
        <v>261</v>
      </c>
      <c r="F93" t="s">
        <v>262</v>
      </c>
      <c r="G93" t="s">
        <v>263</v>
      </c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  <c r="DW93" s="65"/>
      <c r="DX93" s="65"/>
      <c r="DY93" s="65"/>
      <c r="DZ93" s="65"/>
      <c r="EA93" s="65"/>
      <c r="EB93" s="65"/>
      <c r="EC93" s="65"/>
      <c r="ED93" s="65"/>
      <c r="EE93" s="65"/>
      <c r="EF93" s="65"/>
      <c r="EG93" s="65"/>
      <c r="EH93" s="65"/>
      <c r="EI93" s="65"/>
      <c r="EJ93" s="65"/>
      <c r="EK93" s="65"/>
      <c r="EL93" s="65"/>
      <c r="EM93" s="65"/>
      <c r="EN93" s="65"/>
      <c r="EO93" s="65"/>
      <c r="EP93" s="65"/>
      <c r="EQ93" s="65"/>
      <c r="ER93" s="65"/>
      <c r="ES93" s="65"/>
      <c r="ET93" s="65"/>
      <c r="EU93" s="65"/>
      <c r="EV93" s="65"/>
      <c r="EW93" s="65"/>
      <c r="EX93" s="65"/>
      <c r="EY93" s="65"/>
      <c r="EZ93" s="65"/>
      <c r="FA93" s="65"/>
      <c r="FB93" s="65"/>
      <c r="FC93" s="65"/>
      <c r="FD93" s="65"/>
      <c r="FE93" s="65"/>
      <c r="FF93" s="65"/>
      <c r="FG93" s="65"/>
      <c r="FH93" s="65"/>
      <c r="FI93" s="65"/>
      <c r="FJ93" s="65"/>
      <c r="FK93" s="65"/>
      <c r="FL93" s="65"/>
      <c r="FM93" s="65"/>
      <c r="FN93" s="65"/>
      <c r="FO93" s="65"/>
      <c r="FP93" s="65"/>
      <c r="FQ93" s="65"/>
      <c r="FR93" s="65"/>
      <c r="FS93" s="65"/>
      <c r="FT93" s="65"/>
      <c r="FU93" s="65"/>
      <c r="FV93" s="65"/>
      <c r="FW93" s="65"/>
      <c r="FX93" s="65"/>
      <c r="FY93" s="65"/>
      <c r="FZ93" s="65"/>
      <c r="GA93" s="65"/>
      <c r="GB93" s="65"/>
      <c r="GC93" s="65"/>
      <c r="GD93" s="65"/>
      <c r="GE93" s="65"/>
      <c r="GF93" s="65"/>
      <c r="GG93" s="65"/>
      <c r="GH93" s="65"/>
    </row>
    <row r="94" spans="1:190" ht="16" x14ac:dyDescent="0.2">
      <c r="A94" t="s">
        <v>264</v>
      </c>
      <c r="D94">
        <v>1.02</v>
      </c>
      <c r="E94">
        <v>10.82</v>
      </c>
      <c r="F94">
        <v>5.628571</v>
      </c>
      <c r="G94">
        <v>2.7688169999999999</v>
      </c>
      <c r="I94">
        <v>9.08</v>
      </c>
      <c r="J94">
        <v>9.08</v>
      </c>
      <c r="K94">
        <v>9.7899999999999991</v>
      </c>
      <c r="L94">
        <v>10.82</v>
      </c>
      <c r="M94">
        <v>9.43</v>
      </c>
      <c r="N94">
        <v>7.9</v>
      </c>
      <c r="O94">
        <v>6.72</v>
      </c>
      <c r="P94">
        <v>5.24</v>
      </c>
      <c r="Q94">
        <v>3.89</v>
      </c>
      <c r="R94">
        <v>3.19</v>
      </c>
      <c r="S94">
        <v>3.19</v>
      </c>
      <c r="T94">
        <v>3.84</v>
      </c>
      <c r="U94">
        <v>4.4400000000000004</v>
      </c>
      <c r="V94">
        <v>6.93</v>
      </c>
      <c r="W94">
        <v>6.05</v>
      </c>
      <c r="X94">
        <v>4.83</v>
      </c>
      <c r="Y94">
        <v>4.43</v>
      </c>
      <c r="Z94">
        <v>3.99</v>
      </c>
      <c r="AA94">
        <v>2.73</v>
      </c>
      <c r="AB94">
        <v>1.61</v>
      </c>
      <c r="AC94">
        <v>1.02</v>
      </c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65"/>
      <c r="BF94" s="65"/>
      <c r="BG94" s="65"/>
      <c r="BH94" s="65"/>
      <c r="BI94" s="65"/>
      <c r="BJ94" s="65"/>
      <c r="BK94" s="65"/>
      <c r="BL94" s="65"/>
      <c r="BM94" s="65"/>
      <c r="BN94" s="65"/>
      <c r="BO94" s="65"/>
      <c r="BP94" s="65"/>
      <c r="BQ94" s="65"/>
      <c r="BR94" s="65"/>
      <c r="BS94" s="65"/>
      <c r="BT94" s="65"/>
      <c r="BU94" s="65"/>
      <c r="BV94" s="65"/>
      <c r="BW94" s="65"/>
      <c r="BX94" s="65"/>
      <c r="BY94" s="65"/>
      <c r="BZ94" s="65"/>
      <c r="CA94" s="65"/>
      <c r="CB94" s="65"/>
      <c r="CC94" s="65"/>
      <c r="CD94" s="65"/>
      <c r="CE94" s="65"/>
      <c r="CF94" s="65"/>
      <c r="CG94" s="65"/>
      <c r="CH94" s="65"/>
      <c r="CI94" s="65"/>
      <c r="CJ94" s="65"/>
      <c r="CK94" s="65"/>
      <c r="CL94" s="65"/>
      <c r="CM94" s="65"/>
      <c r="CN94" s="65"/>
      <c r="CO94" s="65"/>
      <c r="CP94" s="65"/>
      <c r="CQ94" s="65"/>
      <c r="CR94" s="65"/>
      <c r="CS94" s="65"/>
      <c r="CT94" s="65"/>
      <c r="CU94" s="65"/>
      <c r="CV94" s="65"/>
      <c r="CW94" s="6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65"/>
      <c r="EJ94" s="65"/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  <c r="EZ94" s="65"/>
      <c r="FA94" s="65"/>
      <c r="FB94" s="65"/>
      <c r="FC94" s="65"/>
      <c r="FD94" s="65"/>
      <c r="FE94" s="65"/>
      <c r="FF94" s="65"/>
      <c r="FG94" s="65"/>
      <c r="FH94" s="65"/>
      <c r="FI94" s="65"/>
      <c r="FJ94" s="65"/>
      <c r="FK94" s="65"/>
      <c r="FL94" s="65"/>
      <c r="FM94" s="65"/>
      <c r="FN94" s="65"/>
      <c r="FO94" s="65"/>
      <c r="FP94" s="65"/>
      <c r="FQ94" s="65"/>
      <c r="FR94" s="65"/>
      <c r="FS94" s="65"/>
      <c r="FT94" s="65"/>
      <c r="FU94" s="65"/>
      <c r="FV94" s="65"/>
      <c r="FW94" s="65"/>
      <c r="FX94" s="65"/>
      <c r="FY94" s="65"/>
      <c r="FZ94" s="65"/>
      <c r="GA94" s="65"/>
      <c r="GB94" s="65"/>
      <c r="GC94" s="65"/>
      <c r="GD94" s="65"/>
      <c r="GE94" s="65"/>
      <c r="GF94" s="65"/>
      <c r="GG94" s="65"/>
      <c r="GH94" s="65"/>
    </row>
    <row r="95" spans="1:190" ht="16" x14ac:dyDescent="0.2">
      <c r="B95" t="s">
        <v>392</v>
      </c>
      <c r="I95">
        <v>0</v>
      </c>
      <c r="J95">
        <v>-7.2522979999999997</v>
      </c>
      <c r="K95">
        <v>-9.5194089999999996</v>
      </c>
      <c r="L95">
        <v>14.740190999999999</v>
      </c>
      <c r="M95">
        <v>19.367089</v>
      </c>
      <c r="N95">
        <v>17.559524</v>
      </c>
      <c r="O95">
        <v>28.244274999999998</v>
      </c>
      <c r="P95">
        <v>34.704369999999997</v>
      </c>
      <c r="Q95">
        <v>21.943574000000002</v>
      </c>
      <c r="R95">
        <v>0</v>
      </c>
      <c r="S95">
        <v>-16.927083</v>
      </c>
      <c r="T95">
        <v>-13.513514000000001</v>
      </c>
      <c r="U95">
        <v>-35.930736000000003</v>
      </c>
      <c r="V95">
        <v>14.545455</v>
      </c>
      <c r="W95">
        <v>25.258799</v>
      </c>
      <c r="X95">
        <v>9.0293449999999993</v>
      </c>
      <c r="Y95">
        <v>11.027569</v>
      </c>
      <c r="Z95">
        <v>46.153846000000001</v>
      </c>
      <c r="AA95">
        <v>69.565217000000004</v>
      </c>
      <c r="AB95">
        <v>57.843136999999999</v>
      </c>
      <c r="AC95">
        <v>1234561234</v>
      </c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5"/>
      <c r="BD95" s="65"/>
      <c r="BE95" s="65"/>
      <c r="BF95" s="65"/>
      <c r="BG95" s="65"/>
      <c r="BH95" s="65"/>
      <c r="BI95" s="65"/>
      <c r="BJ95" s="65"/>
      <c r="BK95" s="65"/>
      <c r="BL95" s="65"/>
      <c r="BM95" s="65"/>
      <c r="BN95" s="65"/>
      <c r="BO95" s="65"/>
      <c r="BP95" s="65"/>
      <c r="BQ95" s="65"/>
      <c r="BR95" s="65"/>
      <c r="BS95" s="65"/>
      <c r="BT95" s="65"/>
      <c r="BU95" s="65"/>
      <c r="BV95" s="65"/>
      <c r="BW95" s="65"/>
      <c r="BX95" s="65"/>
      <c r="BY95" s="65"/>
      <c r="BZ95" s="65"/>
      <c r="CA95" s="65"/>
      <c r="CB95" s="65"/>
      <c r="CC95" s="65"/>
      <c r="CD95" s="65"/>
      <c r="CE95" s="65"/>
      <c r="CF95" s="65"/>
      <c r="CG95" s="65"/>
      <c r="CH95" s="65"/>
      <c r="CI95" s="65"/>
      <c r="CJ95" s="65"/>
      <c r="CK95" s="65"/>
      <c r="CL95" s="65"/>
      <c r="CM95" s="65"/>
      <c r="CN95" s="65"/>
      <c r="CO95" s="65"/>
      <c r="CP95" s="65"/>
      <c r="CQ95" s="65"/>
      <c r="CR95" s="65"/>
      <c r="CS95" s="65"/>
      <c r="CT95" s="65"/>
      <c r="CU95" s="65"/>
      <c r="CV95" s="65"/>
      <c r="CW95" s="6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  <c r="DW95" s="65"/>
      <c r="DX95" s="65"/>
      <c r="DY95" s="65"/>
      <c r="DZ95" s="65"/>
      <c r="EA95" s="65"/>
      <c r="EB95" s="65"/>
      <c r="EC95" s="65"/>
      <c r="ED95" s="65"/>
      <c r="EE95" s="65"/>
      <c r="EF95" s="65"/>
      <c r="EG95" s="65"/>
      <c r="EH95" s="65"/>
      <c r="EI95" s="65"/>
      <c r="EJ95" s="65"/>
      <c r="EK95" s="65"/>
      <c r="EL95" s="65"/>
      <c r="EM95" s="65"/>
      <c r="EN95" s="65"/>
      <c r="EO95" s="65"/>
      <c r="EP95" s="65"/>
      <c r="EQ95" s="65"/>
      <c r="ER95" s="65"/>
      <c r="ES95" s="65"/>
      <c r="ET95" s="65"/>
      <c r="EU95" s="65"/>
      <c r="EV95" s="65"/>
      <c r="EW95" s="65"/>
      <c r="EX95" s="65"/>
      <c r="EY95" s="65"/>
      <c r="EZ95" s="65"/>
      <c r="FA95" s="65"/>
      <c r="FB95" s="65"/>
      <c r="FC95" s="65"/>
      <c r="FD95" s="65"/>
      <c r="FE95" s="65"/>
      <c r="FF95" s="65"/>
      <c r="FG95" s="65"/>
      <c r="FH95" s="65"/>
      <c r="FI95" s="65"/>
      <c r="FJ95" s="65"/>
      <c r="FK95" s="65"/>
      <c r="FL95" s="65"/>
      <c r="FM95" s="65"/>
      <c r="FN95" s="65"/>
      <c r="FO95" s="65"/>
      <c r="FP95" s="65"/>
      <c r="FQ95" s="65"/>
      <c r="FR95" s="65"/>
      <c r="FS95" s="65"/>
      <c r="FT95" s="65"/>
      <c r="FU95" s="65"/>
      <c r="FV95" s="65"/>
      <c r="FW95" s="65"/>
      <c r="FX95" s="65"/>
      <c r="FY95" s="65"/>
      <c r="FZ95" s="65"/>
      <c r="GA95" s="65"/>
      <c r="GB95" s="65"/>
      <c r="GC95" s="65"/>
      <c r="GD95" s="65"/>
      <c r="GE95" s="65"/>
      <c r="GF95" s="65"/>
      <c r="GG95" s="65"/>
      <c r="GH95" s="65"/>
    </row>
    <row r="96" spans="1:190" ht="16" x14ac:dyDescent="0.2">
      <c r="A96" t="s">
        <v>317</v>
      </c>
      <c r="B96" t="s">
        <v>318</v>
      </c>
      <c r="C96">
        <v>6.3190309999999998</v>
      </c>
      <c r="D96">
        <v>3.3689870000000002</v>
      </c>
      <c r="E96">
        <v>27.832298000000002</v>
      </c>
      <c r="F96">
        <v>7.6930350000000001</v>
      </c>
      <c r="G96">
        <v>5.1424880000000002</v>
      </c>
      <c r="I96">
        <v>6.6662999999999997</v>
      </c>
      <c r="J96">
        <v>6.1101320000000001</v>
      </c>
      <c r="K96">
        <v>4.744637</v>
      </c>
      <c r="L96">
        <v>3.4574859999999998</v>
      </c>
      <c r="M96">
        <v>2.8324500000000001</v>
      </c>
      <c r="N96">
        <v>3.286076</v>
      </c>
      <c r="O96">
        <v>4.1532739999999997</v>
      </c>
      <c r="P96">
        <v>5.8167939999999998</v>
      </c>
      <c r="Q96">
        <v>4.9974290000000003</v>
      </c>
      <c r="R96">
        <v>11.159875</v>
      </c>
      <c r="S96">
        <v>9.2037619999999993</v>
      </c>
      <c r="T96">
        <v>7.2083329999999997</v>
      </c>
      <c r="U96">
        <v>6.0382879999999997</v>
      </c>
      <c r="V96">
        <v>3.7099570000000002</v>
      </c>
      <c r="W96">
        <v>4.7669420000000002</v>
      </c>
      <c r="X96">
        <v>6.6480329999999999</v>
      </c>
      <c r="Y96">
        <v>6.4762979999999999</v>
      </c>
      <c r="Z96">
        <v>11.408521</v>
      </c>
      <c r="AA96">
        <v>11.172160999999999</v>
      </c>
      <c r="AB96">
        <v>10.987577999999999</v>
      </c>
      <c r="AC96">
        <v>9.6176469999999998</v>
      </c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5"/>
      <c r="CM96" s="65"/>
      <c r="CN96" s="65"/>
      <c r="CO96" s="65"/>
      <c r="CP96" s="65"/>
      <c r="CQ96" s="65"/>
      <c r="CR96" s="65"/>
      <c r="CS96" s="65"/>
      <c r="CT96" s="65"/>
      <c r="CU96" s="65"/>
      <c r="CV96" s="65"/>
      <c r="CW96" s="65"/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  <c r="DW96" s="65"/>
      <c r="DX96" s="65"/>
      <c r="DY96" s="65"/>
      <c r="DZ96" s="65"/>
      <c r="EA96" s="65"/>
      <c r="EB96" s="65"/>
      <c r="EC96" s="65"/>
      <c r="ED96" s="65"/>
      <c r="EE96" s="65"/>
      <c r="EF96" s="65"/>
      <c r="EG96" s="65"/>
      <c r="EH96" s="65"/>
      <c r="EI96" s="65"/>
      <c r="EJ96" s="65"/>
      <c r="EK96" s="65"/>
      <c r="EL96" s="65"/>
      <c r="EM96" s="65"/>
      <c r="EN96" s="65"/>
      <c r="EO96" s="65"/>
      <c r="EP96" s="65"/>
      <c r="EQ96" s="65"/>
      <c r="ER96" s="65"/>
      <c r="ES96" s="65"/>
      <c r="ET96" s="65"/>
      <c r="EU96" s="65"/>
      <c r="EV96" s="65"/>
      <c r="EW96" s="65"/>
      <c r="EX96" s="65"/>
      <c r="EY96" s="65"/>
      <c r="EZ96" s="65"/>
      <c r="FA96" s="65"/>
      <c r="FB96" s="65"/>
      <c r="FC96" s="65"/>
      <c r="FD96" s="65"/>
      <c r="FE96" s="65"/>
      <c r="FF96" s="65"/>
      <c r="FG96" s="65"/>
      <c r="FH96" s="65"/>
      <c r="FI96" s="65"/>
      <c r="FJ96" s="65"/>
      <c r="FK96" s="65"/>
      <c r="FL96" s="65"/>
      <c r="FM96" s="65"/>
      <c r="FN96" s="65"/>
      <c r="FO96" s="65"/>
      <c r="FP96" s="65"/>
      <c r="FQ96" s="65"/>
      <c r="FR96" s="65"/>
      <c r="FS96" s="65"/>
      <c r="FT96" s="65"/>
      <c r="FU96" s="65"/>
      <c r="FV96" s="65"/>
      <c r="FW96" s="65"/>
      <c r="FX96" s="65"/>
      <c r="FY96" s="65"/>
      <c r="FZ96" s="65"/>
      <c r="GA96" s="65"/>
      <c r="GB96" s="65"/>
      <c r="GC96" s="65"/>
      <c r="GD96" s="65"/>
      <c r="GE96" s="65"/>
      <c r="GF96" s="65"/>
      <c r="GG96" s="65"/>
      <c r="GH96" s="65"/>
    </row>
    <row r="97" spans="1:190" ht="16" x14ac:dyDescent="0.2">
      <c r="H97" t="s">
        <v>267</v>
      </c>
      <c r="I97">
        <v>-0.199657</v>
      </c>
      <c r="J97">
        <v>-0.307809</v>
      </c>
      <c r="K97">
        <v>-0.57334099999999999</v>
      </c>
      <c r="L97">
        <v>-0.82363799999999998</v>
      </c>
      <c r="M97">
        <v>-0.94518100000000005</v>
      </c>
      <c r="N97">
        <v>-0.85697000000000001</v>
      </c>
      <c r="O97">
        <v>-0.68833599999999995</v>
      </c>
      <c r="P97">
        <v>-0.36485099999999998</v>
      </c>
      <c r="Q97">
        <v>-0.52418299999999995</v>
      </c>
      <c r="R97">
        <v>0.67415599999999998</v>
      </c>
      <c r="S97">
        <v>0.29377399999999998</v>
      </c>
      <c r="T97">
        <v>-9.4254000000000004E-2</v>
      </c>
      <c r="U97">
        <v>-0.32177899999999998</v>
      </c>
      <c r="V97">
        <v>-0.77454299999999998</v>
      </c>
      <c r="W97">
        <v>-0.56900300000000004</v>
      </c>
      <c r="X97">
        <v>-0.203209</v>
      </c>
      <c r="Y97">
        <v>-0.23660500000000001</v>
      </c>
      <c r="Z97">
        <v>0.72250800000000004</v>
      </c>
      <c r="AA97">
        <v>0.67654499999999995</v>
      </c>
      <c r="AB97">
        <v>0.640652</v>
      </c>
      <c r="AC97">
        <v>0.37425700000000001</v>
      </c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65"/>
      <c r="BM97" s="65"/>
      <c r="BN97" s="65"/>
      <c r="BO97" s="65"/>
      <c r="BP97" s="65"/>
      <c r="BQ97" s="65"/>
      <c r="BR97" s="65"/>
      <c r="BS97" s="65"/>
      <c r="BT97" s="65"/>
      <c r="BU97" s="65"/>
      <c r="BV97" s="65"/>
      <c r="BW97" s="65"/>
      <c r="BX97" s="65"/>
      <c r="BY97" s="65"/>
      <c r="BZ97" s="65"/>
      <c r="CA97" s="65"/>
      <c r="CB97" s="65"/>
      <c r="CC97" s="65"/>
      <c r="CD97" s="65"/>
      <c r="CE97" s="65"/>
      <c r="CF97" s="65"/>
      <c r="CG97" s="65"/>
      <c r="CH97" s="65"/>
      <c r="CI97" s="65"/>
      <c r="CJ97" s="65"/>
      <c r="CK97" s="65"/>
      <c r="CL97" s="65"/>
      <c r="CM97" s="65"/>
      <c r="CN97" s="65"/>
      <c r="CO97" s="65"/>
      <c r="CP97" s="65"/>
      <c r="CQ97" s="65"/>
      <c r="CR97" s="65"/>
      <c r="CS97" s="65"/>
      <c r="CT97" s="65"/>
      <c r="CU97" s="65"/>
      <c r="CV97" s="65"/>
      <c r="CW97" s="6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  <c r="DW97" s="65"/>
      <c r="DX97" s="65"/>
      <c r="DY97" s="65"/>
      <c r="DZ97" s="65"/>
      <c r="EA97" s="65"/>
      <c r="EB97" s="65"/>
      <c r="EC97" s="65"/>
      <c r="ED97" s="65"/>
      <c r="EE97" s="65"/>
      <c r="EF97" s="65"/>
      <c r="EG97" s="65"/>
      <c r="EH97" s="65"/>
      <c r="EI97" s="65"/>
      <c r="EJ97" s="65"/>
      <c r="EK97" s="65"/>
      <c r="EL97" s="65"/>
      <c r="EM97" s="65"/>
      <c r="EN97" s="65"/>
      <c r="EO97" s="65"/>
      <c r="EP97" s="65"/>
      <c r="EQ97" s="65"/>
      <c r="ER97" s="65"/>
      <c r="ES97" s="65"/>
      <c r="ET97" s="65"/>
      <c r="EU97" s="65"/>
      <c r="EV97" s="65"/>
      <c r="EW97" s="65"/>
      <c r="EX97" s="65"/>
      <c r="EY97" s="65"/>
      <c r="EZ97" s="65"/>
      <c r="FA97" s="65"/>
      <c r="FB97" s="65"/>
      <c r="FC97" s="65"/>
      <c r="FD97" s="65"/>
      <c r="FE97" s="65"/>
      <c r="FF97" s="65"/>
      <c r="FG97" s="65"/>
      <c r="FH97" s="65"/>
      <c r="FI97" s="65"/>
      <c r="FJ97" s="65"/>
      <c r="FK97" s="65"/>
      <c r="FL97" s="65"/>
      <c r="FM97" s="65"/>
      <c r="FN97" s="65"/>
      <c r="FO97" s="65"/>
      <c r="FP97" s="65"/>
      <c r="FQ97" s="65"/>
      <c r="FR97" s="65"/>
      <c r="FS97" s="65"/>
      <c r="FT97" s="65"/>
      <c r="FU97" s="65"/>
      <c r="FV97" s="65"/>
      <c r="FW97" s="65"/>
      <c r="FX97" s="65"/>
      <c r="FY97" s="65"/>
      <c r="FZ97" s="65"/>
      <c r="GA97" s="65"/>
      <c r="GB97" s="65"/>
      <c r="GC97" s="65"/>
      <c r="GD97" s="65"/>
      <c r="GE97" s="65"/>
      <c r="GF97" s="65"/>
      <c r="GG97" s="65"/>
      <c r="GH97" s="65"/>
    </row>
    <row r="98" spans="1:190" ht="16" x14ac:dyDescent="0.2">
      <c r="A98" t="s">
        <v>319</v>
      </c>
      <c r="D98" t="s">
        <v>260</v>
      </c>
      <c r="E98" t="s">
        <v>261</v>
      </c>
      <c r="F98" t="s">
        <v>262</v>
      </c>
      <c r="G98" t="s">
        <v>263</v>
      </c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5"/>
      <c r="CM98" s="65"/>
      <c r="CN98" s="65"/>
      <c r="CO98" s="65"/>
      <c r="CP98" s="65"/>
      <c r="CQ98" s="65"/>
      <c r="CR98" s="65"/>
      <c r="CS98" s="65"/>
      <c r="CT98" s="65"/>
      <c r="CU98" s="65"/>
      <c r="CV98" s="65"/>
      <c r="CW98" s="6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  <c r="DW98" s="65"/>
      <c r="DX98" s="65"/>
      <c r="DY98" s="65"/>
      <c r="DZ98" s="65"/>
      <c r="EA98" s="65"/>
      <c r="EB98" s="65"/>
      <c r="EC98" s="65"/>
      <c r="ED98" s="65"/>
      <c r="EE98" s="65"/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5"/>
      <c r="ET98" s="65"/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65"/>
      <c r="FK98" s="65"/>
      <c r="FL98" s="65"/>
      <c r="FM98" s="65"/>
      <c r="FN98" s="65"/>
      <c r="FO98" s="65"/>
      <c r="FP98" s="65"/>
      <c r="FQ98" s="65"/>
      <c r="FR98" s="65"/>
      <c r="FS98" s="65"/>
      <c r="FT98" s="65"/>
      <c r="FU98" s="65"/>
      <c r="FV98" s="65"/>
      <c r="FW98" s="65"/>
      <c r="FX98" s="65"/>
      <c r="FY98" s="65"/>
      <c r="FZ98" s="65"/>
      <c r="GA98" s="65"/>
      <c r="GB98" s="65"/>
      <c r="GC98" s="65"/>
      <c r="GD98" s="65"/>
      <c r="GE98" s="65"/>
      <c r="GF98" s="65"/>
      <c r="GG98" s="65"/>
      <c r="GH98" s="65"/>
    </row>
    <row r="99" spans="1:190" ht="16" x14ac:dyDescent="0.2">
      <c r="A99" t="s">
        <v>264</v>
      </c>
      <c r="D99">
        <v>1.12683</v>
      </c>
      <c r="E99">
        <v>14.196341</v>
      </c>
      <c r="F99">
        <v>6.4278409999999999</v>
      </c>
      <c r="G99">
        <v>3.868719</v>
      </c>
      <c r="I99">
        <v>14.196341</v>
      </c>
      <c r="J99">
        <v>13.758836000000001</v>
      </c>
      <c r="K99">
        <v>12.417279000000001</v>
      </c>
      <c r="L99">
        <v>11.898626999999999</v>
      </c>
      <c r="M99">
        <v>10.39495</v>
      </c>
      <c r="N99">
        <v>8.4759709999999995</v>
      </c>
      <c r="O99">
        <v>7.5575850000000004</v>
      </c>
      <c r="P99">
        <v>5.2665389999999999</v>
      </c>
      <c r="Q99">
        <v>3.0902660000000002</v>
      </c>
      <c r="R99">
        <v>3.4673579999999999</v>
      </c>
      <c r="S99">
        <v>3.4673579999999999</v>
      </c>
      <c r="T99">
        <v>4.095612</v>
      </c>
      <c r="U99">
        <v>4.6249659999999997</v>
      </c>
      <c r="V99">
        <v>7.0087010000000003</v>
      </c>
      <c r="W99">
        <v>5.9914209999999999</v>
      </c>
      <c r="X99">
        <v>4.9239660000000001</v>
      </c>
      <c r="Y99">
        <v>4.4620860000000002</v>
      </c>
      <c r="Z99">
        <v>4.0850840000000002</v>
      </c>
      <c r="AA99">
        <v>2.9656920000000002</v>
      </c>
      <c r="AB99">
        <v>1.70919</v>
      </c>
      <c r="AC99">
        <v>1.12683</v>
      </c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  <c r="CA99" s="65"/>
      <c r="CB99" s="65"/>
      <c r="CC99" s="65"/>
      <c r="CD99" s="65"/>
      <c r="CE99" s="65"/>
      <c r="CF99" s="65"/>
      <c r="CG99" s="65"/>
      <c r="CH99" s="65"/>
      <c r="CI99" s="65"/>
      <c r="CJ99" s="65"/>
      <c r="CK99" s="65"/>
      <c r="CL99" s="65"/>
      <c r="CM99" s="65"/>
      <c r="CN99" s="65"/>
      <c r="CO99" s="65"/>
      <c r="CP99" s="65"/>
      <c r="CQ99" s="65"/>
      <c r="CR99" s="65"/>
      <c r="CS99" s="65"/>
      <c r="CT99" s="65"/>
      <c r="CU99" s="65"/>
      <c r="CV99" s="65"/>
      <c r="CW99" s="6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  <c r="DW99" s="65"/>
      <c r="DX99" s="65"/>
      <c r="DY99" s="65"/>
      <c r="DZ99" s="65"/>
      <c r="EA99" s="65"/>
      <c r="EB99" s="65"/>
      <c r="EC99" s="65"/>
      <c r="ED99" s="65"/>
      <c r="EE99" s="65"/>
      <c r="EF99" s="65"/>
      <c r="EG99" s="65"/>
      <c r="EH99" s="65"/>
      <c r="EI99" s="65"/>
      <c r="EJ99" s="65"/>
      <c r="EK99" s="65"/>
      <c r="EL99" s="65"/>
      <c r="EM99" s="65"/>
      <c r="EN99" s="65"/>
      <c r="EO99" s="65"/>
      <c r="EP99" s="65"/>
      <c r="EQ99" s="65"/>
      <c r="ER99" s="65"/>
      <c r="ES99" s="65"/>
      <c r="ET99" s="65"/>
      <c r="EU99" s="65"/>
      <c r="EV99" s="65"/>
      <c r="EW99" s="65"/>
      <c r="EX99" s="65"/>
      <c r="EY99" s="65"/>
      <c r="EZ99" s="65"/>
      <c r="FA99" s="65"/>
      <c r="FB99" s="65"/>
      <c r="FC99" s="65"/>
      <c r="FD99" s="65"/>
      <c r="FE99" s="65"/>
      <c r="FF99" s="65"/>
      <c r="FG99" s="65"/>
      <c r="FH99" s="65"/>
      <c r="FI99" s="65"/>
      <c r="FJ99" s="65"/>
      <c r="FK99" s="65"/>
      <c r="FL99" s="65"/>
      <c r="FM99" s="65"/>
      <c r="FN99" s="65"/>
      <c r="FO99" s="65"/>
      <c r="FP99" s="65"/>
      <c r="FQ99" s="65"/>
      <c r="FR99" s="65"/>
      <c r="FS99" s="65"/>
      <c r="FT99" s="65"/>
      <c r="FU99" s="65"/>
      <c r="FV99" s="65"/>
      <c r="FW99" s="65"/>
      <c r="FX99" s="65"/>
      <c r="FY99" s="65"/>
      <c r="FZ99" s="65"/>
      <c r="GA99" s="65"/>
      <c r="GB99" s="65"/>
      <c r="GC99" s="65"/>
      <c r="GD99" s="65"/>
      <c r="GE99" s="65"/>
      <c r="GF99" s="65"/>
      <c r="GG99" s="65"/>
      <c r="GH99" s="65"/>
    </row>
    <row r="100" spans="1:190" ht="16" x14ac:dyDescent="0.2">
      <c r="B100" t="s">
        <v>392</v>
      </c>
      <c r="I100">
        <v>3.1798109999999999</v>
      </c>
      <c r="J100">
        <v>10.803953</v>
      </c>
      <c r="K100">
        <v>4.3589229999999999</v>
      </c>
      <c r="L100">
        <v>14.465457000000001</v>
      </c>
      <c r="M100">
        <v>22.640225999999998</v>
      </c>
      <c r="N100">
        <v>12.151845</v>
      </c>
      <c r="O100">
        <v>43.501927999999999</v>
      </c>
      <c r="P100">
        <v>70.423484999999999</v>
      </c>
      <c r="Q100">
        <v>-10.875484999999999</v>
      </c>
      <c r="R100">
        <v>0</v>
      </c>
      <c r="S100">
        <v>-15.339684999999999</v>
      </c>
      <c r="T100">
        <v>-11.445576000000001</v>
      </c>
      <c r="U100">
        <v>-34.011080999999997</v>
      </c>
      <c r="V100">
        <v>16.978943999999998</v>
      </c>
      <c r="W100">
        <v>21.678764999999999</v>
      </c>
      <c r="X100">
        <v>10.351212</v>
      </c>
      <c r="Y100">
        <v>9.228745</v>
      </c>
      <c r="Z100">
        <v>37.744714999999999</v>
      </c>
      <c r="AA100">
        <v>73.514471999999998</v>
      </c>
      <c r="AB100">
        <v>51.681265000000003</v>
      </c>
      <c r="AC100">
        <v>1234561234</v>
      </c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  <c r="CA100" s="65"/>
      <c r="CB100" s="65"/>
      <c r="CC100" s="65"/>
      <c r="CD100" s="65"/>
      <c r="CE100" s="65"/>
      <c r="CF100" s="65"/>
      <c r="CG100" s="65"/>
      <c r="CH100" s="65"/>
      <c r="CI100" s="65"/>
      <c r="CJ100" s="65"/>
      <c r="CK100" s="65"/>
      <c r="CL100" s="65"/>
      <c r="CM100" s="65"/>
      <c r="CN100" s="65"/>
      <c r="CO100" s="65"/>
      <c r="CP100" s="65"/>
      <c r="CQ100" s="65"/>
      <c r="CR100" s="65"/>
      <c r="CS100" s="65"/>
      <c r="CT100" s="65"/>
      <c r="CU100" s="65"/>
      <c r="CV100" s="65"/>
      <c r="CW100" s="6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  <c r="DW100" s="65"/>
      <c r="DX100" s="65"/>
      <c r="DY100" s="65"/>
      <c r="DZ100" s="65"/>
      <c r="EA100" s="65"/>
      <c r="EB100" s="65"/>
      <c r="EC100" s="65"/>
      <c r="ED100" s="65"/>
      <c r="EE100" s="65"/>
      <c r="EF100" s="65"/>
      <c r="EG100" s="65"/>
      <c r="EH100" s="65"/>
      <c r="EI100" s="65"/>
      <c r="EJ100" s="65"/>
      <c r="EK100" s="65"/>
      <c r="EL100" s="65"/>
      <c r="EM100" s="65"/>
      <c r="EN100" s="65"/>
      <c r="EO100" s="65"/>
      <c r="EP100" s="65"/>
      <c r="EQ100" s="65"/>
      <c r="ER100" s="65"/>
      <c r="ES100" s="65"/>
      <c r="ET100" s="65"/>
      <c r="EU100" s="65"/>
      <c r="EV100" s="65"/>
      <c r="EW100" s="65"/>
      <c r="EX100" s="65"/>
      <c r="EY100" s="65"/>
      <c r="EZ100" s="65"/>
      <c r="FA100" s="65"/>
      <c r="FB100" s="65"/>
      <c r="FC100" s="65"/>
      <c r="FD100" s="65"/>
      <c r="FE100" s="65"/>
      <c r="FF100" s="65"/>
      <c r="FG100" s="65"/>
      <c r="FH100" s="65"/>
      <c r="FI100" s="65"/>
      <c r="FJ100" s="65"/>
      <c r="FK100" s="65"/>
      <c r="FL100" s="65"/>
      <c r="FM100" s="65"/>
      <c r="FN100" s="65"/>
      <c r="FO100" s="65"/>
      <c r="FP100" s="65"/>
      <c r="FQ100" s="65"/>
      <c r="FR100" s="65"/>
      <c r="FS100" s="65"/>
      <c r="FT100" s="65"/>
      <c r="FU100" s="65"/>
      <c r="FV100" s="65"/>
      <c r="FW100" s="65"/>
      <c r="FX100" s="65"/>
      <c r="FY100" s="65"/>
      <c r="FZ100" s="65"/>
      <c r="GA100" s="65"/>
      <c r="GB100" s="65"/>
      <c r="GC100" s="65"/>
      <c r="GD100" s="65"/>
      <c r="GE100" s="65"/>
      <c r="GF100" s="65"/>
      <c r="GG100" s="65"/>
      <c r="GH100" s="65"/>
    </row>
    <row r="101" spans="1:190" ht="16" x14ac:dyDescent="0.2">
      <c r="A101" t="s">
        <v>320</v>
      </c>
      <c r="B101" t="s">
        <v>321</v>
      </c>
      <c r="C101">
        <v>4.7400969999999996</v>
      </c>
      <c r="D101">
        <v>3.0630259999999998</v>
      </c>
      <c r="E101">
        <v>26.217096999999999</v>
      </c>
      <c r="F101">
        <v>7.2742969999999998</v>
      </c>
      <c r="G101">
        <v>4.7768069999999998</v>
      </c>
      <c r="I101">
        <v>4.2637749999999999</v>
      </c>
      <c r="J101">
        <v>4.0323180000000001</v>
      </c>
      <c r="K101">
        <v>3.7407550000000001</v>
      </c>
      <c r="L101">
        <v>3.1440600000000001</v>
      </c>
      <c r="M101">
        <v>2.5695169999999998</v>
      </c>
      <c r="N101">
        <v>3.0627759999999999</v>
      </c>
      <c r="O101">
        <v>3.6929789999999998</v>
      </c>
      <c r="P101">
        <v>5.7874819999999998</v>
      </c>
      <c r="Q101">
        <v>6.2907209999999996</v>
      </c>
      <c r="R101">
        <v>10.267182999999999</v>
      </c>
      <c r="S101">
        <v>8.4675419999999999</v>
      </c>
      <c r="T101">
        <v>6.7584530000000003</v>
      </c>
      <c r="U101">
        <v>5.796799</v>
      </c>
      <c r="V101">
        <v>3.6682969999999999</v>
      </c>
      <c r="W101">
        <v>4.8135490000000001</v>
      </c>
      <c r="X101">
        <v>6.521166</v>
      </c>
      <c r="Y101">
        <v>6.4297279999999999</v>
      </c>
      <c r="Z101">
        <v>11.142977999999999</v>
      </c>
      <c r="AA101">
        <v>10.284278</v>
      </c>
      <c r="AB101">
        <v>10.349932000000001</v>
      </c>
      <c r="AC101">
        <v>8.7058389999999992</v>
      </c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  <c r="CA101" s="65"/>
      <c r="CB101" s="65"/>
      <c r="CC101" s="65"/>
      <c r="CD101" s="65"/>
      <c r="CE101" s="65"/>
      <c r="CF101" s="65"/>
      <c r="CG101" s="65"/>
      <c r="CH101" s="65"/>
      <c r="CI101" s="65"/>
      <c r="CJ101" s="65"/>
      <c r="CK101" s="65"/>
      <c r="CL101" s="65"/>
      <c r="CM101" s="65"/>
      <c r="CN101" s="65"/>
      <c r="CO101" s="65"/>
      <c r="CP101" s="65"/>
      <c r="CQ101" s="65"/>
      <c r="CR101" s="65"/>
      <c r="CS101" s="65"/>
      <c r="CT101" s="65"/>
      <c r="CU101" s="65"/>
      <c r="CV101" s="65"/>
      <c r="CW101" s="6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  <c r="DW101" s="65"/>
      <c r="DX101" s="65"/>
      <c r="DY101" s="65"/>
      <c r="DZ101" s="65"/>
      <c r="EA101" s="65"/>
      <c r="EB101" s="65"/>
      <c r="EC101" s="65"/>
      <c r="ED101" s="65"/>
      <c r="EE101" s="65"/>
      <c r="EF101" s="65"/>
      <c r="EG101" s="65"/>
      <c r="EH101" s="65"/>
      <c r="EI101" s="65"/>
      <c r="EJ101" s="65"/>
      <c r="EK101" s="65"/>
      <c r="EL101" s="65"/>
      <c r="EM101" s="65"/>
      <c r="EN101" s="65"/>
      <c r="EO101" s="65"/>
      <c r="EP101" s="65"/>
      <c r="EQ101" s="65"/>
      <c r="ER101" s="65"/>
      <c r="ES101" s="65"/>
      <c r="ET101" s="65"/>
      <c r="EU101" s="65"/>
      <c r="EV101" s="65"/>
      <c r="EW101" s="65"/>
      <c r="EX101" s="65"/>
      <c r="EY101" s="65"/>
      <c r="EZ101" s="65"/>
      <c r="FA101" s="65"/>
      <c r="FB101" s="65"/>
      <c r="FC101" s="65"/>
      <c r="FD101" s="65"/>
      <c r="FE101" s="65"/>
      <c r="FF101" s="65"/>
      <c r="FG101" s="65"/>
      <c r="FH101" s="65"/>
      <c r="FI101" s="65"/>
      <c r="FJ101" s="65"/>
      <c r="FK101" s="65"/>
      <c r="FL101" s="65"/>
      <c r="FM101" s="65"/>
      <c r="FN101" s="65"/>
      <c r="FO101" s="65"/>
      <c r="FP101" s="65"/>
      <c r="FQ101" s="65"/>
      <c r="FR101" s="65"/>
      <c r="FS101" s="65"/>
      <c r="FT101" s="65"/>
      <c r="FU101" s="65"/>
      <c r="FV101" s="65"/>
      <c r="FW101" s="65"/>
      <c r="FX101" s="65"/>
      <c r="FY101" s="65"/>
      <c r="FZ101" s="65"/>
      <c r="GA101" s="65"/>
      <c r="GB101" s="65"/>
      <c r="GC101" s="65"/>
      <c r="GD101" s="65"/>
      <c r="GE101" s="65"/>
      <c r="GF101" s="65"/>
      <c r="GG101" s="65"/>
      <c r="GH101" s="65"/>
    </row>
    <row r="102" spans="1:190" ht="16" x14ac:dyDescent="0.2">
      <c r="H102" t="s">
        <v>267</v>
      </c>
      <c r="I102">
        <v>-0.63023700000000005</v>
      </c>
      <c r="J102">
        <v>-0.67869199999999996</v>
      </c>
      <c r="K102">
        <v>-0.73972899999999997</v>
      </c>
      <c r="L102">
        <v>-0.86464399999999997</v>
      </c>
      <c r="M102">
        <v>-0.98492199999999996</v>
      </c>
      <c r="N102">
        <v>-0.88166</v>
      </c>
      <c r="O102">
        <v>-0.74973100000000004</v>
      </c>
      <c r="P102">
        <v>-0.31125700000000001</v>
      </c>
      <c r="Q102">
        <v>-0.20590700000000001</v>
      </c>
      <c r="R102">
        <v>0.62654500000000002</v>
      </c>
      <c r="S102">
        <v>0.24979999999999999</v>
      </c>
      <c r="T102">
        <v>-0.107989</v>
      </c>
      <c r="U102">
        <v>-0.309307</v>
      </c>
      <c r="V102">
        <v>-0.75489799999999996</v>
      </c>
      <c r="W102">
        <v>-0.51514499999999996</v>
      </c>
      <c r="X102">
        <v>-0.157664</v>
      </c>
      <c r="Y102">
        <v>-0.17680599999999999</v>
      </c>
      <c r="Z102">
        <v>0.80988800000000005</v>
      </c>
      <c r="AA102">
        <v>0.63012400000000002</v>
      </c>
      <c r="AB102">
        <v>0.643868</v>
      </c>
      <c r="AC102">
        <v>0.29968600000000001</v>
      </c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  <c r="CA102" s="65"/>
      <c r="CB102" s="65"/>
      <c r="CC102" s="65"/>
      <c r="CD102" s="65"/>
      <c r="CE102" s="65"/>
      <c r="CF102" s="65"/>
      <c r="CG102" s="65"/>
      <c r="CH102" s="65"/>
      <c r="CI102" s="65"/>
      <c r="CJ102" s="65"/>
      <c r="CK102" s="65"/>
      <c r="CL102" s="65"/>
      <c r="CM102" s="65"/>
      <c r="CN102" s="65"/>
      <c r="CO102" s="65"/>
      <c r="CP102" s="65"/>
      <c r="CQ102" s="65"/>
      <c r="CR102" s="65"/>
      <c r="CS102" s="65"/>
      <c r="CT102" s="65"/>
      <c r="CU102" s="65"/>
      <c r="CV102" s="65"/>
      <c r="CW102" s="65"/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  <c r="DW102" s="65"/>
      <c r="DX102" s="65"/>
      <c r="DY102" s="65"/>
      <c r="DZ102" s="65"/>
      <c r="EA102" s="65"/>
      <c r="EB102" s="65"/>
      <c r="EC102" s="65"/>
      <c r="ED102" s="65"/>
      <c r="EE102" s="65"/>
      <c r="EF102" s="65"/>
      <c r="EG102" s="65"/>
      <c r="EH102" s="65"/>
      <c r="EI102" s="65"/>
      <c r="EJ102" s="65"/>
      <c r="EK102" s="65"/>
      <c r="EL102" s="65"/>
      <c r="EM102" s="65"/>
      <c r="EN102" s="65"/>
      <c r="EO102" s="65"/>
      <c r="EP102" s="65"/>
      <c r="EQ102" s="65"/>
      <c r="ER102" s="65"/>
      <c r="ES102" s="65"/>
      <c r="ET102" s="65"/>
      <c r="EU102" s="65"/>
      <c r="EV102" s="65"/>
      <c r="EW102" s="65"/>
      <c r="EX102" s="65"/>
      <c r="EY102" s="65"/>
      <c r="EZ102" s="65"/>
      <c r="FA102" s="65"/>
      <c r="FB102" s="65"/>
      <c r="FC102" s="65"/>
      <c r="FD102" s="65"/>
      <c r="FE102" s="65"/>
      <c r="FF102" s="65"/>
      <c r="FG102" s="65"/>
      <c r="FH102" s="65"/>
      <c r="FI102" s="65"/>
      <c r="FJ102" s="65"/>
      <c r="FK102" s="65"/>
      <c r="FL102" s="65"/>
      <c r="FM102" s="65"/>
      <c r="FN102" s="65"/>
      <c r="FO102" s="65"/>
      <c r="FP102" s="65"/>
      <c r="FQ102" s="65"/>
      <c r="FR102" s="65"/>
      <c r="FS102" s="65"/>
      <c r="FT102" s="65"/>
      <c r="FU102" s="65"/>
      <c r="FV102" s="65"/>
      <c r="FW102" s="65"/>
      <c r="FX102" s="65"/>
      <c r="FY102" s="65"/>
      <c r="FZ102" s="65"/>
      <c r="GA102" s="65"/>
      <c r="GB102" s="65"/>
      <c r="GC102" s="65"/>
      <c r="GD102" s="65"/>
      <c r="GE102" s="65"/>
      <c r="GF102" s="65"/>
      <c r="GG102" s="65"/>
      <c r="GH102" s="65"/>
    </row>
    <row r="103" spans="1:190" ht="16" x14ac:dyDescent="0.2">
      <c r="A103" t="s">
        <v>322</v>
      </c>
      <c r="D103" t="s">
        <v>260</v>
      </c>
      <c r="E103" t="s">
        <v>261</v>
      </c>
      <c r="F103" t="s">
        <v>262</v>
      </c>
      <c r="G103" t="s">
        <v>263</v>
      </c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  <c r="BH103" s="65"/>
      <c r="BI103" s="65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65"/>
      <c r="BU103" s="65"/>
      <c r="BV103" s="65"/>
      <c r="BW103" s="65"/>
      <c r="BX103" s="65"/>
      <c r="BY103" s="65"/>
      <c r="BZ103" s="65"/>
      <c r="CA103" s="65"/>
      <c r="CB103" s="65"/>
      <c r="CC103" s="65"/>
      <c r="CD103" s="65"/>
      <c r="CE103" s="65"/>
      <c r="CF103" s="65"/>
      <c r="CG103" s="65"/>
      <c r="CH103" s="65"/>
      <c r="CI103" s="65"/>
      <c r="CJ103" s="65"/>
      <c r="CK103" s="65"/>
      <c r="CL103" s="65"/>
      <c r="CM103" s="65"/>
      <c r="CN103" s="65"/>
      <c r="CO103" s="65"/>
      <c r="CP103" s="65"/>
      <c r="CQ103" s="65"/>
      <c r="CR103" s="65"/>
      <c r="CS103" s="65"/>
      <c r="CT103" s="65"/>
      <c r="CU103" s="65"/>
      <c r="CV103" s="65"/>
      <c r="CW103" s="65"/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  <c r="DW103" s="65"/>
      <c r="DX103" s="65"/>
      <c r="DY103" s="65"/>
      <c r="DZ103" s="65"/>
      <c r="EA103" s="65"/>
      <c r="EB103" s="65"/>
      <c r="EC103" s="65"/>
      <c r="ED103" s="65"/>
      <c r="EE103" s="65"/>
      <c r="EF103" s="65"/>
      <c r="EG103" s="65"/>
      <c r="EH103" s="65"/>
      <c r="EI103" s="65"/>
      <c r="EJ103" s="65"/>
      <c r="EK103" s="65"/>
      <c r="EL103" s="65"/>
      <c r="EM103" s="65"/>
      <c r="EN103" s="65"/>
      <c r="EO103" s="65"/>
      <c r="EP103" s="65"/>
      <c r="EQ103" s="65"/>
      <c r="ER103" s="65"/>
      <c r="ES103" s="65"/>
      <c r="ET103" s="65"/>
      <c r="EU103" s="65"/>
      <c r="EV103" s="65"/>
      <c r="EW103" s="65"/>
      <c r="EX103" s="65"/>
      <c r="EY103" s="65"/>
      <c r="EZ103" s="65"/>
      <c r="FA103" s="65"/>
      <c r="FB103" s="65"/>
      <c r="FC103" s="65"/>
      <c r="FD103" s="65"/>
      <c r="FE103" s="65"/>
      <c r="FF103" s="65"/>
      <c r="FG103" s="65"/>
      <c r="FH103" s="65"/>
      <c r="FI103" s="65"/>
      <c r="FJ103" s="65"/>
      <c r="FK103" s="65"/>
      <c r="FL103" s="65"/>
      <c r="FM103" s="65"/>
      <c r="FN103" s="65"/>
      <c r="FO103" s="65"/>
      <c r="FP103" s="65"/>
      <c r="FQ103" s="65"/>
      <c r="FR103" s="65"/>
      <c r="FS103" s="65"/>
      <c r="FT103" s="65"/>
      <c r="FU103" s="65"/>
      <c r="FV103" s="65"/>
      <c r="FW103" s="65"/>
      <c r="FX103" s="65"/>
      <c r="FY103" s="65"/>
      <c r="FZ103" s="65"/>
      <c r="GA103" s="65"/>
      <c r="GB103" s="65"/>
      <c r="GC103" s="65"/>
      <c r="GD103" s="65"/>
      <c r="GE103" s="65"/>
      <c r="GF103" s="65"/>
      <c r="GG103" s="65"/>
      <c r="GH103" s="65"/>
    </row>
    <row r="104" spans="1:190" ht="16" x14ac:dyDescent="0.2">
      <c r="A104" t="s">
        <v>264</v>
      </c>
      <c r="D104">
        <v>0.14711399999999999</v>
      </c>
      <c r="E104">
        <v>16.801262000000001</v>
      </c>
      <c r="F104">
        <v>6.403041</v>
      </c>
      <c r="G104">
        <v>4.9305130000000004</v>
      </c>
      <c r="I104">
        <v>16.801262000000001</v>
      </c>
      <c r="J104">
        <v>16.283477999999999</v>
      </c>
      <c r="K104">
        <v>14.122424000000001</v>
      </c>
      <c r="L104">
        <v>12.606209</v>
      </c>
      <c r="M104">
        <v>11.631967</v>
      </c>
      <c r="N104">
        <v>9.2044759999999997</v>
      </c>
      <c r="O104">
        <v>7.4104159999999997</v>
      </c>
      <c r="P104">
        <v>5.6928409999999996</v>
      </c>
      <c r="Q104">
        <v>3.5273370000000002</v>
      </c>
      <c r="R104">
        <v>3.4958939999999998</v>
      </c>
      <c r="S104">
        <v>3.4958939999999998</v>
      </c>
      <c r="T104">
        <v>4.052117</v>
      </c>
      <c r="U104">
        <v>4.0488970000000002</v>
      </c>
      <c r="V104">
        <v>5.2079969999999998</v>
      </c>
      <c r="W104">
        <v>4.8992820000000004</v>
      </c>
      <c r="X104">
        <v>4.214226</v>
      </c>
      <c r="Y104">
        <v>3.3035009999999998</v>
      </c>
      <c r="Z104">
        <v>2.4534600000000002</v>
      </c>
      <c r="AA104">
        <v>1.6633849999999999</v>
      </c>
      <c r="AB104">
        <v>0.201685</v>
      </c>
      <c r="AC104">
        <v>0.14711399999999999</v>
      </c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65"/>
      <c r="BF104" s="65"/>
      <c r="BG104" s="65"/>
      <c r="BH104" s="65"/>
      <c r="BI104" s="65"/>
      <c r="BJ104" s="65"/>
      <c r="BK104" s="65"/>
      <c r="BL104" s="65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5"/>
      <c r="CF104" s="65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5"/>
      <c r="CW104" s="6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5"/>
      <c r="EE104" s="65"/>
      <c r="EF104" s="65"/>
      <c r="EG104" s="65"/>
      <c r="EH104" s="65"/>
      <c r="EI104" s="65"/>
      <c r="EJ104" s="65"/>
      <c r="EK104" s="65"/>
      <c r="EL104" s="65"/>
      <c r="EM104" s="65"/>
      <c r="EN104" s="65"/>
      <c r="EO104" s="65"/>
      <c r="EP104" s="65"/>
      <c r="EQ104" s="65"/>
      <c r="ER104" s="65"/>
      <c r="ES104" s="65"/>
      <c r="ET104" s="65"/>
      <c r="EU104" s="65"/>
      <c r="EV104" s="65"/>
      <c r="EW104" s="65"/>
      <c r="EX104" s="65"/>
      <c r="EY104" s="65"/>
      <c r="EZ104" s="65"/>
      <c r="FA104" s="65"/>
      <c r="FB104" s="65"/>
      <c r="FC104" s="65"/>
      <c r="FD104" s="65"/>
      <c r="FE104" s="65"/>
      <c r="FF104" s="65"/>
      <c r="FG104" s="65"/>
      <c r="FH104" s="65"/>
      <c r="FI104" s="65"/>
      <c r="FJ104" s="65"/>
      <c r="FK104" s="65"/>
      <c r="FL104" s="65"/>
      <c r="FM104" s="65"/>
      <c r="FN104" s="65"/>
      <c r="FO104" s="65"/>
      <c r="FP104" s="65"/>
      <c r="FQ104" s="65"/>
      <c r="FR104" s="65"/>
      <c r="FS104" s="65"/>
      <c r="FT104" s="65"/>
      <c r="FU104" s="65"/>
      <c r="FV104" s="65"/>
      <c r="FW104" s="65"/>
      <c r="FX104" s="65"/>
      <c r="FY104" s="65"/>
      <c r="FZ104" s="65"/>
      <c r="GA104" s="65"/>
      <c r="GB104" s="65"/>
      <c r="GC104" s="65"/>
      <c r="GD104" s="65"/>
      <c r="GE104" s="65"/>
      <c r="GF104" s="65"/>
      <c r="GG104" s="65"/>
      <c r="GH104" s="65"/>
    </row>
    <row r="105" spans="1:190" ht="16" x14ac:dyDescent="0.2">
      <c r="B105" t="s">
        <v>392</v>
      </c>
      <c r="I105">
        <v>3.1798120000000001</v>
      </c>
      <c r="J105">
        <v>15.302288000000001</v>
      </c>
      <c r="K105">
        <v>12.027525000000001</v>
      </c>
      <c r="L105">
        <v>8.3755570000000006</v>
      </c>
      <c r="M105">
        <v>26.372941000000001</v>
      </c>
      <c r="N105">
        <v>24.209976999999999</v>
      </c>
      <c r="O105">
        <v>30.170788000000002</v>
      </c>
      <c r="P105">
        <v>61.392035999999997</v>
      </c>
      <c r="Q105">
        <v>0.89942699999999998</v>
      </c>
      <c r="R105">
        <v>0</v>
      </c>
      <c r="S105">
        <v>-13.726725999999999</v>
      </c>
      <c r="T105">
        <v>7.9528000000000001E-2</v>
      </c>
      <c r="U105">
        <v>-22.256157000000002</v>
      </c>
      <c r="V105">
        <v>6.3012290000000002</v>
      </c>
      <c r="W105">
        <v>16.255796</v>
      </c>
      <c r="X105">
        <v>27.568480000000001</v>
      </c>
      <c r="Y105">
        <v>34.646622000000001</v>
      </c>
      <c r="Z105">
        <v>47.498024000000001</v>
      </c>
      <c r="AA105">
        <v>724.74403099999995</v>
      </c>
      <c r="AB105">
        <v>37.094361999999997</v>
      </c>
      <c r="AC105">
        <v>1234561234</v>
      </c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  <c r="EV105" s="65"/>
      <c r="EW105" s="65"/>
      <c r="EX105" s="65"/>
      <c r="EY105" s="65"/>
      <c r="EZ105" s="65"/>
      <c r="FA105" s="65"/>
      <c r="FB105" s="65"/>
      <c r="FC105" s="65"/>
      <c r="FD105" s="65"/>
      <c r="FE105" s="65"/>
      <c r="FF105" s="65"/>
      <c r="FG105" s="65"/>
      <c r="FH105" s="65"/>
      <c r="FI105" s="65"/>
      <c r="FJ105" s="65"/>
      <c r="FK105" s="65"/>
      <c r="FL105" s="65"/>
      <c r="FM105" s="65"/>
      <c r="FN105" s="65"/>
      <c r="FO105" s="65"/>
      <c r="FP105" s="65"/>
      <c r="FQ105" s="65"/>
      <c r="FR105" s="65"/>
      <c r="FS105" s="65"/>
      <c r="FT105" s="65"/>
      <c r="FU105" s="65"/>
      <c r="FV105" s="65"/>
      <c r="FW105" s="65"/>
      <c r="FX105" s="65"/>
      <c r="FY105" s="65"/>
      <c r="FZ105" s="65"/>
      <c r="GA105" s="65"/>
      <c r="GB105" s="65"/>
      <c r="GC105" s="65"/>
      <c r="GD105" s="65"/>
      <c r="GE105" s="65"/>
      <c r="GF105" s="65"/>
      <c r="GG105" s="65"/>
      <c r="GH105" s="65"/>
    </row>
    <row r="106" spans="1:190" ht="16" x14ac:dyDescent="0.2">
      <c r="A106" t="s">
        <v>323</v>
      </c>
      <c r="B106" t="s">
        <v>324</v>
      </c>
      <c r="C106">
        <v>4.1347139999999998</v>
      </c>
      <c r="D106">
        <v>2.7372839999999998</v>
      </c>
      <c r="E106">
        <v>222.17814899999999</v>
      </c>
      <c r="F106">
        <v>21.630268000000001</v>
      </c>
      <c r="G106">
        <v>44.224226000000002</v>
      </c>
      <c r="I106">
        <v>3.602706</v>
      </c>
      <c r="J106">
        <v>3.4071349999999998</v>
      </c>
      <c r="K106">
        <v>3.2890950000000001</v>
      </c>
      <c r="L106">
        <v>2.9675850000000001</v>
      </c>
      <c r="M106">
        <v>2.2962579999999999</v>
      </c>
      <c r="N106">
        <v>2.8203670000000001</v>
      </c>
      <c r="O106">
        <v>3.7663199999999999</v>
      </c>
      <c r="P106">
        <v>5.3540929999999998</v>
      </c>
      <c r="Q106">
        <v>5.5112399999999999</v>
      </c>
      <c r="R106">
        <v>10.183375</v>
      </c>
      <c r="S106">
        <v>8.3984240000000003</v>
      </c>
      <c r="T106">
        <v>6.830997</v>
      </c>
      <c r="U106">
        <v>6.621556</v>
      </c>
      <c r="V106">
        <v>4.9366390000000004</v>
      </c>
      <c r="W106">
        <v>5.8865769999999999</v>
      </c>
      <c r="X106">
        <v>7.6194300000000004</v>
      </c>
      <c r="Y106">
        <v>8.6847259999999995</v>
      </c>
      <c r="Z106">
        <v>18.55339</v>
      </c>
      <c r="AA106">
        <v>18.336103999999999</v>
      </c>
      <c r="AB106">
        <v>87.711034999999995</v>
      </c>
      <c r="AC106">
        <v>66.682980999999998</v>
      </c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65"/>
      <c r="BF106" s="65"/>
      <c r="BG106" s="65"/>
      <c r="BH106" s="65"/>
      <c r="BI106" s="65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5"/>
      <c r="CF106" s="65"/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5"/>
      <c r="CW106" s="6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  <c r="DW106" s="65"/>
      <c r="DX106" s="65"/>
      <c r="DY106" s="65"/>
      <c r="DZ106" s="65"/>
      <c r="EA106" s="65"/>
      <c r="EB106" s="65"/>
      <c r="EC106" s="65"/>
      <c r="ED106" s="65"/>
      <c r="EE106" s="65"/>
      <c r="EF106" s="65"/>
      <c r="EG106" s="65"/>
      <c r="EH106" s="65"/>
      <c r="EI106" s="65"/>
      <c r="EJ106" s="65"/>
      <c r="EK106" s="65"/>
      <c r="EL106" s="65"/>
      <c r="EM106" s="65"/>
      <c r="EN106" s="65"/>
      <c r="EO106" s="65"/>
      <c r="EP106" s="65"/>
      <c r="EQ106" s="65"/>
      <c r="ER106" s="65"/>
      <c r="ES106" s="65"/>
      <c r="ET106" s="65"/>
      <c r="EU106" s="65"/>
      <c r="EV106" s="65"/>
      <c r="EW106" s="65"/>
      <c r="EX106" s="65"/>
      <c r="EY106" s="65"/>
      <c r="EZ106" s="65"/>
      <c r="FA106" s="65"/>
      <c r="FB106" s="65"/>
      <c r="FC106" s="65"/>
      <c r="FD106" s="65"/>
      <c r="FE106" s="65"/>
      <c r="FF106" s="65"/>
      <c r="FG106" s="65"/>
      <c r="FH106" s="65"/>
      <c r="FI106" s="65"/>
      <c r="FJ106" s="65"/>
      <c r="FK106" s="65"/>
      <c r="FL106" s="65"/>
      <c r="FM106" s="65"/>
      <c r="FN106" s="65"/>
      <c r="FO106" s="65"/>
      <c r="FP106" s="65"/>
      <c r="FQ106" s="65"/>
      <c r="FR106" s="65"/>
      <c r="FS106" s="65"/>
      <c r="FT106" s="65"/>
      <c r="FU106" s="65"/>
      <c r="FV106" s="65"/>
      <c r="FW106" s="65"/>
      <c r="FX106" s="65"/>
      <c r="FY106" s="65"/>
      <c r="FZ106" s="65"/>
      <c r="GA106" s="65"/>
      <c r="GB106" s="65"/>
      <c r="GC106" s="65"/>
      <c r="GD106" s="65"/>
      <c r="GE106" s="65"/>
      <c r="GF106" s="65"/>
      <c r="GG106" s="65"/>
      <c r="GH106" s="65"/>
    </row>
    <row r="107" spans="1:190" ht="16" x14ac:dyDescent="0.2">
      <c r="H107" t="s">
        <v>267</v>
      </c>
      <c r="I107">
        <v>-0.40764</v>
      </c>
      <c r="J107">
        <v>-0.41206199999999998</v>
      </c>
      <c r="K107">
        <v>-0.41473100000000002</v>
      </c>
      <c r="L107">
        <v>-0.42200100000000001</v>
      </c>
      <c r="M107">
        <v>-0.43718099999999999</v>
      </c>
      <c r="N107">
        <v>-0.42532999999999999</v>
      </c>
      <c r="O107">
        <v>-0.40394000000000002</v>
      </c>
      <c r="P107">
        <v>-0.36803799999999998</v>
      </c>
      <c r="Q107">
        <v>-0.36448399999999997</v>
      </c>
      <c r="R107">
        <v>-0.25883800000000001</v>
      </c>
      <c r="S107">
        <v>-0.29919899999999999</v>
      </c>
      <c r="T107">
        <v>-0.334642</v>
      </c>
      <c r="U107">
        <v>-0.33937800000000001</v>
      </c>
      <c r="V107">
        <v>-0.37747700000000001</v>
      </c>
      <c r="W107">
        <v>-0.35599700000000001</v>
      </c>
      <c r="X107">
        <v>-0.31681399999999998</v>
      </c>
      <c r="Y107">
        <v>-0.29272500000000001</v>
      </c>
      <c r="Z107">
        <v>-6.9573999999999997E-2</v>
      </c>
      <c r="AA107">
        <v>-7.4487999999999999E-2</v>
      </c>
      <c r="AB107">
        <v>1.494221</v>
      </c>
      <c r="AC107">
        <v>1.018734</v>
      </c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5"/>
      <c r="BD107" s="65"/>
      <c r="BE107" s="65"/>
      <c r="BF107" s="65"/>
      <c r="BG107" s="65"/>
      <c r="BH107" s="65"/>
      <c r="BI107" s="65"/>
      <c r="BJ107" s="65"/>
      <c r="BK107" s="65"/>
      <c r="BL107" s="65"/>
      <c r="BM107" s="65"/>
      <c r="BN107" s="65"/>
      <c r="BO107" s="65"/>
      <c r="BP107" s="65"/>
      <c r="BQ107" s="65"/>
      <c r="BR107" s="65"/>
      <c r="BS107" s="65"/>
      <c r="BT107" s="65"/>
      <c r="BU107" s="65"/>
      <c r="BV107" s="65"/>
      <c r="BW107" s="65"/>
      <c r="BX107" s="65"/>
      <c r="BY107" s="65"/>
      <c r="BZ107" s="65"/>
      <c r="CA107" s="65"/>
      <c r="CB107" s="65"/>
      <c r="CC107" s="65"/>
      <c r="CD107" s="65"/>
      <c r="CE107" s="65"/>
      <c r="CF107" s="65"/>
      <c r="CG107" s="65"/>
      <c r="CH107" s="65"/>
      <c r="CI107" s="65"/>
      <c r="CJ107" s="65"/>
      <c r="CK107" s="65"/>
      <c r="CL107" s="65"/>
      <c r="CM107" s="65"/>
      <c r="CN107" s="65"/>
      <c r="CO107" s="65"/>
      <c r="CP107" s="65"/>
      <c r="CQ107" s="65"/>
      <c r="CR107" s="65"/>
      <c r="CS107" s="65"/>
      <c r="CT107" s="65"/>
      <c r="CU107" s="65"/>
      <c r="CV107" s="65"/>
      <c r="CW107" s="6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  <c r="DW107" s="65"/>
      <c r="DX107" s="65"/>
      <c r="DY107" s="65"/>
      <c r="DZ107" s="65"/>
      <c r="EA107" s="65"/>
      <c r="EB107" s="65"/>
      <c r="EC107" s="65"/>
      <c r="ED107" s="65"/>
      <c r="EE107" s="65"/>
      <c r="EF107" s="65"/>
      <c r="EG107" s="65"/>
      <c r="EH107" s="65"/>
      <c r="EI107" s="65"/>
      <c r="EJ107" s="65"/>
      <c r="EK107" s="65"/>
      <c r="EL107" s="65"/>
      <c r="EM107" s="65"/>
      <c r="EN107" s="65"/>
      <c r="EO107" s="65"/>
      <c r="EP107" s="65"/>
      <c r="EQ107" s="65"/>
      <c r="ER107" s="65"/>
      <c r="ES107" s="65"/>
      <c r="ET107" s="65"/>
      <c r="EU107" s="65"/>
      <c r="EV107" s="65"/>
      <c r="EW107" s="65"/>
      <c r="EX107" s="65"/>
      <c r="EY107" s="65"/>
      <c r="EZ107" s="65"/>
      <c r="FA107" s="65"/>
      <c r="FB107" s="65"/>
      <c r="FC107" s="65"/>
      <c r="FD107" s="65"/>
      <c r="FE107" s="65"/>
      <c r="FF107" s="65"/>
      <c r="FG107" s="65"/>
      <c r="FH107" s="65"/>
      <c r="FI107" s="65"/>
      <c r="FJ107" s="65"/>
      <c r="FK107" s="65"/>
      <c r="FL107" s="65"/>
      <c r="FM107" s="65"/>
      <c r="FN107" s="65"/>
      <c r="FO107" s="65"/>
      <c r="FP107" s="65"/>
      <c r="FQ107" s="65"/>
      <c r="FR107" s="65"/>
      <c r="FS107" s="65"/>
      <c r="FT107" s="65"/>
      <c r="FU107" s="65"/>
      <c r="FV107" s="65"/>
      <c r="FW107" s="65"/>
      <c r="FX107" s="65"/>
      <c r="FY107" s="65"/>
      <c r="FZ107" s="65"/>
      <c r="GA107" s="65"/>
      <c r="GB107" s="65"/>
      <c r="GC107" s="65"/>
      <c r="GD107" s="65"/>
      <c r="GE107" s="65"/>
      <c r="GF107" s="65"/>
      <c r="GG107" s="65"/>
      <c r="GH107" s="65"/>
    </row>
    <row r="108" spans="1:190" ht="16" x14ac:dyDescent="0.2">
      <c r="A108" t="s">
        <v>325</v>
      </c>
      <c r="B108" t="s">
        <v>326</v>
      </c>
      <c r="C108" t="s">
        <v>327</v>
      </c>
      <c r="D108" t="s">
        <v>215</v>
      </c>
      <c r="E108" t="s">
        <v>216</v>
      </c>
      <c r="F108" t="s">
        <v>328</v>
      </c>
      <c r="G108" t="s">
        <v>263</v>
      </c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  <c r="BH108" s="65"/>
      <c r="BI108" s="65"/>
      <c r="BJ108" s="65"/>
      <c r="BK108" s="65"/>
      <c r="BL108" s="65"/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5"/>
      <c r="CF108" s="65"/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5"/>
      <c r="CW108" s="6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5"/>
      <c r="EE108" s="65"/>
      <c r="EF108" s="65"/>
      <c r="EG108" s="65"/>
      <c r="EH108" s="65"/>
      <c r="EI108" s="65"/>
      <c r="EJ108" s="65"/>
      <c r="EK108" s="65"/>
      <c r="EL108" s="65"/>
      <c r="EM108" s="65"/>
      <c r="EN108" s="65"/>
      <c r="EO108" s="65"/>
      <c r="EP108" s="65"/>
      <c r="EQ108" s="65"/>
      <c r="ER108" s="65"/>
      <c r="ES108" s="65"/>
      <c r="ET108" s="65"/>
      <c r="EU108" s="65"/>
      <c r="EV108" s="65"/>
      <c r="EW108" s="65"/>
      <c r="EX108" s="65"/>
      <c r="EY108" s="65"/>
      <c r="EZ108" s="65"/>
      <c r="FA108" s="65"/>
      <c r="FB108" s="65"/>
      <c r="FC108" s="65"/>
      <c r="FD108" s="65"/>
      <c r="FE108" s="65"/>
      <c r="FF108" s="65"/>
      <c r="FG108" s="65"/>
      <c r="FH108" s="65"/>
      <c r="FI108" s="65"/>
      <c r="FJ108" s="65"/>
      <c r="FK108" s="65"/>
      <c r="FL108" s="65"/>
      <c r="FM108" s="65"/>
      <c r="FN108" s="65"/>
      <c r="FO108" s="65"/>
      <c r="FP108" s="65"/>
      <c r="FQ108" s="65"/>
      <c r="FR108" s="65"/>
      <c r="FS108" s="65"/>
      <c r="FT108" s="65"/>
      <c r="FU108" s="65"/>
      <c r="FV108" s="65"/>
      <c r="FW108" s="65"/>
      <c r="FX108" s="65"/>
      <c r="FY108" s="65"/>
      <c r="FZ108" s="65"/>
      <c r="GA108" s="65"/>
      <c r="GB108" s="65"/>
      <c r="GC108" s="65"/>
      <c r="GD108" s="65"/>
      <c r="GE108" s="65"/>
      <c r="GF108" s="65"/>
      <c r="GG108" s="65"/>
      <c r="GH108" s="65"/>
    </row>
    <row r="109" spans="1:190" ht="16" x14ac:dyDescent="0.2">
      <c r="A109">
        <v>-1</v>
      </c>
      <c r="B109">
        <v>-0.13173799999999999</v>
      </c>
      <c r="C109">
        <v>-720</v>
      </c>
      <c r="D109">
        <v>-1</v>
      </c>
      <c r="E109">
        <v>8000000000</v>
      </c>
      <c r="F109">
        <v>400000000.13155103</v>
      </c>
      <c r="G109">
        <v>1743559577.3856001</v>
      </c>
      <c r="I109">
        <v>-1</v>
      </c>
      <c r="J109">
        <v>0.16128999999999999</v>
      </c>
      <c r="K109">
        <v>0.107143</v>
      </c>
      <c r="L109">
        <v>0.217391</v>
      </c>
      <c r="M109">
        <v>0.15</v>
      </c>
      <c r="N109">
        <v>0.25</v>
      </c>
      <c r="O109">
        <v>0.230769</v>
      </c>
      <c r="P109">
        <v>0.18181800000000001</v>
      </c>
      <c r="Q109">
        <v>0.1</v>
      </c>
      <c r="R109">
        <v>0</v>
      </c>
      <c r="S109">
        <v>0.14285700000000001</v>
      </c>
      <c r="T109">
        <v>9.375E-2</v>
      </c>
      <c r="U109">
        <v>1</v>
      </c>
      <c r="V109">
        <v>1</v>
      </c>
      <c r="W109">
        <v>8000000000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1234561234</v>
      </c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  <c r="BH109" s="65"/>
      <c r="BI109" s="65"/>
      <c r="BJ109" s="65"/>
      <c r="BK109" s="65"/>
      <c r="BL109" s="65"/>
      <c r="BM109" s="65"/>
      <c r="BN109" s="65"/>
      <c r="BO109" s="65"/>
      <c r="BP109" s="65"/>
      <c r="BQ109" s="65"/>
      <c r="BR109" s="65"/>
      <c r="BS109" s="65"/>
      <c r="BT109" s="65"/>
      <c r="BU109" s="65"/>
      <c r="BV109" s="65"/>
      <c r="BW109" s="65"/>
      <c r="BX109" s="65"/>
      <c r="BY109" s="65"/>
      <c r="BZ109" s="65"/>
      <c r="CA109" s="65"/>
      <c r="CB109" s="65"/>
      <c r="CC109" s="65"/>
      <c r="CD109" s="65"/>
      <c r="CE109" s="65"/>
      <c r="CF109" s="65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5"/>
      <c r="CW109" s="6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  <c r="DW109" s="65"/>
      <c r="DX109" s="65"/>
      <c r="DY109" s="65"/>
      <c r="DZ109" s="65"/>
      <c r="EA109" s="65"/>
      <c r="EB109" s="65"/>
      <c r="EC109" s="65"/>
      <c r="ED109" s="65"/>
      <c r="EE109" s="65"/>
      <c r="EF109" s="65"/>
      <c r="EG109" s="65"/>
      <c r="EH109" s="65"/>
      <c r="EI109" s="65"/>
      <c r="EJ109" s="65"/>
      <c r="EK109" s="65"/>
      <c r="EL109" s="65"/>
      <c r="EM109" s="65"/>
      <c r="EN109" s="65"/>
      <c r="EO109" s="65"/>
      <c r="EP109" s="65"/>
      <c r="EQ109" s="65"/>
      <c r="ER109" s="65"/>
      <c r="ES109" s="65"/>
      <c r="ET109" s="65"/>
      <c r="EU109" s="65"/>
      <c r="EV109" s="65"/>
      <c r="EW109" s="65"/>
      <c r="EX109" s="65"/>
      <c r="EY109" s="65"/>
      <c r="EZ109" s="65"/>
      <c r="FA109" s="65"/>
      <c r="FB109" s="65"/>
      <c r="FC109" s="65"/>
      <c r="FD109" s="65"/>
      <c r="FE109" s="65"/>
      <c r="FF109" s="65"/>
      <c r="FG109" s="65"/>
      <c r="FH109" s="65"/>
      <c r="FI109" s="65"/>
      <c r="FJ109" s="65"/>
      <c r="FK109" s="65"/>
      <c r="FL109" s="65"/>
      <c r="FM109" s="65"/>
      <c r="FN109" s="65"/>
      <c r="FO109" s="65"/>
      <c r="FP109" s="65"/>
      <c r="FQ109" s="65"/>
      <c r="FR109" s="65"/>
      <c r="FS109" s="65"/>
      <c r="FT109" s="65"/>
      <c r="FU109" s="65"/>
      <c r="FV109" s="65"/>
      <c r="FW109" s="65"/>
      <c r="FX109" s="65"/>
      <c r="FY109" s="65"/>
      <c r="FZ109" s="65"/>
      <c r="GA109" s="65"/>
      <c r="GB109" s="65"/>
      <c r="GC109" s="65"/>
      <c r="GD109" s="65"/>
      <c r="GE109" s="65"/>
      <c r="GF109" s="65"/>
      <c r="GG109" s="65"/>
      <c r="GH109" s="65"/>
    </row>
    <row r="110" spans="1:190" ht="16" x14ac:dyDescent="0.2">
      <c r="G110" t="s">
        <v>329</v>
      </c>
      <c r="I110">
        <v>-0.22941600000000001</v>
      </c>
      <c r="J110">
        <v>-0.22941600000000001</v>
      </c>
      <c r="K110">
        <v>-0.22941600000000001</v>
      </c>
      <c r="L110">
        <v>-0.22941600000000001</v>
      </c>
      <c r="M110">
        <v>-0.22941600000000001</v>
      </c>
      <c r="N110">
        <v>-0.22941600000000001</v>
      </c>
      <c r="O110">
        <v>-0.22941600000000001</v>
      </c>
      <c r="P110">
        <v>-0.22941600000000001</v>
      </c>
      <c r="Q110">
        <v>-0.22941600000000001</v>
      </c>
      <c r="R110">
        <v>-0.22941600000000001</v>
      </c>
      <c r="S110">
        <v>-0.22941600000000001</v>
      </c>
      <c r="T110">
        <v>-0.22941600000000001</v>
      </c>
      <c r="U110">
        <v>-0.22941600000000001</v>
      </c>
      <c r="V110">
        <v>-0.22941600000000001</v>
      </c>
      <c r="W110">
        <v>4.3588990000000001</v>
      </c>
      <c r="X110">
        <v>-0.22941600000000001</v>
      </c>
      <c r="Y110">
        <v>-0.22941600000000001</v>
      </c>
      <c r="Z110">
        <v>-0.22941600000000001</v>
      </c>
      <c r="AA110">
        <v>-0.22941600000000001</v>
      </c>
      <c r="AB110">
        <v>-0.22941600000000001</v>
      </c>
      <c r="AC110">
        <v>0.47865400000000002</v>
      </c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5"/>
      <c r="BD110" s="65"/>
      <c r="BE110" s="65"/>
      <c r="BF110" s="65"/>
      <c r="BG110" s="65"/>
      <c r="BH110" s="65"/>
      <c r="BI110" s="65"/>
      <c r="BJ110" s="65"/>
      <c r="BK110" s="65"/>
      <c r="BL110" s="65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5"/>
      <c r="CF110" s="65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5"/>
      <c r="GD110" s="65"/>
      <c r="GE110" s="65"/>
      <c r="GF110" s="65"/>
      <c r="GG110" s="65"/>
      <c r="GH110" s="65"/>
    </row>
    <row r="111" spans="1:190" ht="16" x14ac:dyDescent="0.2">
      <c r="A111" t="s">
        <v>330</v>
      </c>
      <c r="B111" t="s">
        <v>331</v>
      </c>
      <c r="C111" t="s">
        <v>327</v>
      </c>
      <c r="D111" t="s">
        <v>215</v>
      </c>
      <c r="E111" t="s">
        <v>216</v>
      </c>
      <c r="F111" t="s">
        <v>328</v>
      </c>
      <c r="G111" t="s">
        <v>263</v>
      </c>
      <c r="AE111" s="65"/>
      <c r="AF111" s="65"/>
      <c r="AG111" s="65"/>
      <c r="AH111" s="65"/>
      <c r="AI111" s="65"/>
      <c r="AJ111" s="65"/>
      <c r="AK111" s="65"/>
      <c r="AL111" s="65"/>
      <c r="AM111" s="65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65"/>
      <c r="BF111" s="65"/>
      <c r="BG111" s="65"/>
      <c r="BH111" s="65"/>
      <c r="BI111" s="65"/>
      <c r="BJ111" s="65"/>
      <c r="BK111" s="65"/>
      <c r="BL111" s="65"/>
      <c r="BM111" s="65"/>
      <c r="BN111" s="65"/>
      <c r="BO111" s="65"/>
      <c r="BP111" s="65"/>
      <c r="BQ111" s="65"/>
      <c r="BR111" s="65"/>
      <c r="BS111" s="65"/>
      <c r="BT111" s="65"/>
      <c r="BU111" s="65"/>
      <c r="BV111" s="65"/>
      <c r="BW111" s="65"/>
      <c r="BX111" s="65"/>
      <c r="BY111" s="65"/>
      <c r="BZ111" s="65"/>
      <c r="CA111" s="65"/>
      <c r="CB111" s="65"/>
      <c r="CC111" s="65"/>
      <c r="CD111" s="65"/>
      <c r="CE111" s="65"/>
      <c r="CF111" s="65"/>
      <c r="CG111" s="65"/>
      <c r="CH111" s="65"/>
      <c r="CI111" s="65"/>
      <c r="CJ111" s="65"/>
      <c r="CK111" s="65"/>
      <c r="CL111" s="65"/>
      <c r="CM111" s="65"/>
      <c r="CN111" s="65"/>
      <c r="CO111" s="65"/>
      <c r="CP111" s="65"/>
      <c r="CQ111" s="65"/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5"/>
      <c r="DX111" s="65"/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5"/>
      <c r="GD111" s="65"/>
      <c r="GE111" s="65"/>
      <c r="GF111" s="65"/>
      <c r="GG111" s="65"/>
      <c r="GH111" s="65"/>
    </row>
    <row r="112" spans="1:190" ht="16" x14ac:dyDescent="0.2">
      <c r="A112">
        <v>1234561234</v>
      </c>
      <c r="B112">
        <v>7.2003999999999999E-2</v>
      </c>
      <c r="C112">
        <v>292644006237.474</v>
      </c>
      <c r="D112">
        <v>-0.43947399999999998</v>
      </c>
      <c r="E112">
        <v>0.67391299999999998</v>
      </c>
      <c r="F112">
        <v>0.13708400000000001</v>
      </c>
      <c r="G112">
        <v>0.28151100000000001</v>
      </c>
      <c r="I112">
        <v>1234561234</v>
      </c>
      <c r="J112">
        <v>0.42186499999999999</v>
      </c>
      <c r="K112">
        <v>-0.43947399999999998</v>
      </c>
      <c r="L112">
        <v>1.8766999999999999E-2</v>
      </c>
      <c r="M112">
        <v>0.291296</v>
      </c>
      <c r="N112">
        <v>-0.25852599999999998</v>
      </c>
      <c r="O112">
        <v>0.28088299999999999</v>
      </c>
      <c r="P112">
        <v>0.12052599999999999</v>
      </c>
      <c r="Q112">
        <v>0.31944400000000001</v>
      </c>
      <c r="R112">
        <v>0</v>
      </c>
      <c r="S112">
        <v>0.190083</v>
      </c>
      <c r="T112">
        <v>7.0795999999999998E-2</v>
      </c>
      <c r="U112">
        <v>0.486842</v>
      </c>
      <c r="V112">
        <v>8.5713999999999999E-2</v>
      </c>
      <c r="W112">
        <v>0.4</v>
      </c>
      <c r="X112">
        <v>-0.275362</v>
      </c>
      <c r="Y112">
        <v>-0.241758</v>
      </c>
      <c r="Z112">
        <v>0.18181800000000001</v>
      </c>
      <c r="AA112">
        <v>0.67391299999999998</v>
      </c>
      <c r="AB112">
        <v>0.27777800000000002</v>
      </c>
      <c r="AC112">
        <v>1234561234</v>
      </c>
      <c r="AE112" s="65"/>
      <c r="AF112" s="65"/>
      <c r="AG112" s="65"/>
      <c r="AH112" s="65"/>
      <c r="AI112" s="65"/>
      <c r="AJ112" s="65"/>
      <c r="AK112" s="65"/>
      <c r="AL112" s="65"/>
      <c r="AM112" s="65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65"/>
      <c r="BF112" s="65"/>
      <c r="BG112" s="65"/>
      <c r="BH112" s="65"/>
      <c r="BI112" s="65"/>
      <c r="BJ112" s="65"/>
      <c r="BK112" s="65"/>
      <c r="BL112" s="65"/>
      <c r="BM112" s="65"/>
      <c r="BN112" s="65"/>
      <c r="BO112" s="65"/>
      <c r="BP112" s="65"/>
      <c r="BQ112" s="65"/>
      <c r="BR112" s="65"/>
      <c r="BS112" s="65"/>
      <c r="BT112" s="65"/>
      <c r="BU112" s="65"/>
      <c r="BV112" s="65"/>
      <c r="BW112" s="65"/>
      <c r="BX112" s="65"/>
      <c r="BY112" s="65"/>
      <c r="BZ112" s="65"/>
      <c r="CA112" s="65"/>
      <c r="CB112" s="65"/>
      <c r="CC112" s="65"/>
      <c r="CD112" s="65"/>
      <c r="CE112" s="65"/>
      <c r="CF112" s="65"/>
      <c r="CG112" s="65"/>
      <c r="CH112" s="65"/>
      <c r="CI112" s="65"/>
      <c r="CJ112" s="65"/>
      <c r="CK112" s="65"/>
      <c r="CL112" s="65"/>
      <c r="CM112" s="65"/>
      <c r="CN112" s="65"/>
      <c r="CO112" s="65"/>
      <c r="CP112" s="65"/>
      <c r="CQ112" s="65"/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5"/>
      <c r="DX112" s="65"/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5"/>
      <c r="GD112" s="65"/>
      <c r="GE112" s="65"/>
      <c r="GF112" s="65"/>
      <c r="GG112" s="65"/>
      <c r="GH112" s="65"/>
    </row>
    <row r="113" spans="1:190" ht="16" x14ac:dyDescent="0.2">
      <c r="G113" t="s">
        <v>329</v>
      </c>
      <c r="I113">
        <v>4385485158.2983198</v>
      </c>
      <c r="J113">
        <v>1.0116130000000001</v>
      </c>
      <c r="K113">
        <v>-2.0480860000000001</v>
      </c>
      <c r="L113">
        <v>-0.420296</v>
      </c>
      <c r="M113">
        <v>0.54779900000000004</v>
      </c>
      <c r="N113">
        <v>-1.4053119999999999</v>
      </c>
      <c r="O113">
        <v>0.51080999999999999</v>
      </c>
      <c r="P113">
        <v>-5.8819000000000003E-2</v>
      </c>
      <c r="Q113">
        <v>0.64778999999999998</v>
      </c>
      <c r="R113">
        <v>-0.48696</v>
      </c>
      <c r="S113">
        <v>0.18826300000000001</v>
      </c>
      <c r="T113">
        <v>-0.23547199999999999</v>
      </c>
      <c r="U113">
        <v>1.2424310000000001</v>
      </c>
      <c r="V113">
        <v>-0.18248</v>
      </c>
      <c r="W113">
        <v>0.93394500000000003</v>
      </c>
      <c r="X113">
        <v>-1.4651190000000001</v>
      </c>
      <c r="Y113">
        <v>-1.3457490000000001</v>
      </c>
      <c r="Z113">
        <v>0.15890599999999999</v>
      </c>
      <c r="AA113">
        <v>1.9069560000000001</v>
      </c>
      <c r="AB113">
        <v>0.49977899999999997</v>
      </c>
      <c r="AC113">
        <v>4385485158.2983198</v>
      </c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  <c r="BH113" s="65"/>
      <c r="BI113" s="65"/>
      <c r="BJ113" s="65"/>
      <c r="BK113" s="65"/>
      <c r="BL113" s="65"/>
      <c r="BM113" s="65"/>
      <c r="BN113" s="65"/>
      <c r="BO113" s="65"/>
      <c r="BP113" s="65"/>
      <c r="BQ113" s="65"/>
      <c r="BR113" s="65"/>
      <c r="BS113" s="65"/>
      <c r="BT113" s="65"/>
      <c r="BU113" s="65"/>
      <c r="BV113" s="65"/>
      <c r="BW113" s="65"/>
      <c r="BX113" s="65"/>
      <c r="BY113" s="65"/>
      <c r="BZ113" s="65"/>
      <c r="CA113" s="65"/>
      <c r="CB113" s="65"/>
      <c r="CC113" s="65"/>
      <c r="CD113" s="65"/>
      <c r="CE113" s="65"/>
      <c r="CF113" s="65"/>
      <c r="CG113" s="65"/>
      <c r="CH113" s="65"/>
      <c r="CI113" s="65"/>
      <c r="CJ113" s="65"/>
      <c r="CK113" s="65"/>
      <c r="CL113" s="65"/>
      <c r="CM113" s="65"/>
      <c r="CN113" s="65"/>
      <c r="CO113" s="65"/>
      <c r="CP113" s="65"/>
      <c r="CQ113" s="65"/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5"/>
      <c r="GD113" s="65"/>
      <c r="GE113" s="65"/>
      <c r="GF113" s="65"/>
      <c r="GG113" s="65"/>
      <c r="GH113" s="65"/>
    </row>
    <row r="114" spans="1:190" ht="16" x14ac:dyDescent="0.2">
      <c r="A114" t="s">
        <v>332</v>
      </c>
      <c r="B114" t="s">
        <v>333</v>
      </c>
      <c r="C114" t="s">
        <v>327</v>
      </c>
      <c r="D114" t="s">
        <v>215</v>
      </c>
      <c r="E114" t="s">
        <v>216</v>
      </c>
      <c r="F114" t="s">
        <v>328</v>
      </c>
      <c r="G114" t="s">
        <v>263</v>
      </c>
      <c r="AE114" s="65"/>
      <c r="AF114" s="65"/>
      <c r="AG114" s="65"/>
      <c r="AH114" s="65"/>
      <c r="AI114" s="65"/>
      <c r="AJ114" s="65"/>
      <c r="AK114" s="65"/>
      <c r="AL114" s="65"/>
      <c r="AM114" s="65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65"/>
      <c r="BF114" s="65"/>
      <c r="BG114" s="65"/>
      <c r="BH114" s="65"/>
      <c r="BI114" s="65"/>
      <c r="BJ114" s="65"/>
      <c r="BK114" s="65"/>
      <c r="BL114" s="65"/>
      <c r="BM114" s="65"/>
      <c r="BN114" s="65"/>
      <c r="BO114" s="65"/>
      <c r="BP114" s="65"/>
      <c r="BQ114" s="65"/>
      <c r="BR114" s="65"/>
      <c r="BS114" s="65"/>
      <c r="BT114" s="65"/>
      <c r="BU114" s="65"/>
      <c r="BV114" s="65"/>
      <c r="BW114" s="65"/>
      <c r="BX114" s="65"/>
      <c r="BY114" s="65"/>
      <c r="BZ114" s="65"/>
      <c r="CA114" s="65"/>
      <c r="CB114" s="65"/>
      <c r="CC114" s="65"/>
      <c r="CD114" s="65"/>
      <c r="CE114" s="65"/>
      <c r="CF114" s="65"/>
      <c r="CG114" s="65"/>
      <c r="CH114" s="65"/>
      <c r="CI114" s="65"/>
      <c r="CJ114" s="65"/>
      <c r="CK114" s="65"/>
      <c r="CL114" s="65"/>
      <c r="CM114" s="65"/>
      <c r="CN114" s="65"/>
      <c r="CO114" s="65"/>
      <c r="CP114" s="65"/>
      <c r="CQ114" s="65"/>
      <c r="CR114" s="65"/>
      <c r="CS114" s="65"/>
      <c r="CT114" s="65"/>
      <c r="CU114" s="65"/>
      <c r="CV114" s="65"/>
      <c r="CW114" s="6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  <c r="DW114" s="65"/>
      <c r="DX114" s="65"/>
      <c r="DY114" s="65"/>
      <c r="DZ114" s="65"/>
      <c r="EA114" s="65"/>
      <c r="EB114" s="65"/>
      <c r="EC114" s="65"/>
      <c r="ED114" s="65"/>
      <c r="EE114" s="65"/>
      <c r="EF114" s="65"/>
      <c r="EG114" s="65"/>
      <c r="EH114" s="65"/>
      <c r="EI114" s="65"/>
      <c r="EJ114" s="65"/>
      <c r="EK114" s="65"/>
      <c r="EL114" s="65"/>
      <c r="EM114" s="65"/>
      <c r="EN114" s="65"/>
      <c r="EO114" s="65"/>
      <c r="EP114" s="65"/>
      <c r="EQ114" s="65"/>
      <c r="ER114" s="65"/>
      <c r="ES114" s="65"/>
      <c r="ET114" s="65"/>
      <c r="EU114" s="65"/>
      <c r="EV114" s="65"/>
      <c r="EW114" s="65"/>
      <c r="EX114" s="65"/>
      <c r="EY114" s="65"/>
      <c r="EZ114" s="65"/>
      <c r="FA114" s="65"/>
      <c r="FB114" s="65"/>
      <c r="FC114" s="65"/>
      <c r="FD114" s="65"/>
      <c r="FE114" s="65"/>
      <c r="FF114" s="65"/>
      <c r="FG114" s="65"/>
      <c r="FH114" s="65"/>
      <c r="FI114" s="65"/>
      <c r="FJ114" s="65"/>
      <c r="FK114" s="65"/>
      <c r="FL114" s="65"/>
      <c r="FM114" s="65"/>
      <c r="FN114" s="65"/>
      <c r="FO114" s="65"/>
      <c r="FP114" s="65"/>
      <c r="FQ114" s="65"/>
      <c r="FR114" s="65"/>
      <c r="FS114" s="65"/>
      <c r="FT114" s="65"/>
      <c r="FU114" s="65"/>
      <c r="FV114" s="65"/>
      <c r="FW114" s="65"/>
      <c r="FX114" s="65"/>
      <c r="FY114" s="65"/>
      <c r="FZ114" s="65"/>
      <c r="GA114" s="65"/>
      <c r="GB114" s="65"/>
      <c r="GC114" s="65"/>
      <c r="GD114" s="65"/>
      <c r="GE114" s="65"/>
      <c r="GF114" s="65"/>
      <c r="GG114" s="65"/>
      <c r="GH114" s="65"/>
    </row>
    <row r="115" spans="1:190" ht="16" x14ac:dyDescent="0.2">
      <c r="A115">
        <v>1234561234</v>
      </c>
      <c r="B115">
        <v>0.122714</v>
      </c>
      <c r="C115">
        <v>1224268720064.9199</v>
      </c>
      <c r="D115">
        <v>7.2438000000000002E-2</v>
      </c>
      <c r="E115">
        <v>0.33504299999999998</v>
      </c>
      <c r="F115">
        <v>0.18904000000000001</v>
      </c>
      <c r="G115">
        <v>7.8780000000000003E-2</v>
      </c>
      <c r="I115">
        <v>1234561234</v>
      </c>
      <c r="J115">
        <v>0.100841</v>
      </c>
      <c r="K115">
        <v>7.2438000000000002E-2</v>
      </c>
      <c r="L115">
        <v>0.156801</v>
      </c>
      <c r="M115">
        <v>0.18279200000000001</v>
      </c>
      <c r="N115">
        <v>0.16392999999999999</v>
      </c>
      <c r="O115">
        <v>0.27908699999999997</v>
      </c>
      <c r="P115">
        <v>0.27281899999999998</v>
      </c>
      <c r="Q115">
        <v>0.29301100000000002</v>
      </c>
      <c r="R115">
        <v>0.22207199999999999</v>
      </c>
      <c r="S115">
        <v>0.21596799999999999</v>
      </c>
      <c r="T115">
        <v>0.18520400000000001</v>
      </c>
      <c r="U115">
        <v>0.129359</v>
      </c>
      <c r="V115">
        <v>9.9709999999999993E-2</v>
      </c>
      <c r="W115">
        <v>0.111872</v>
      </c>
      <c r="X115">
        <v>9.0787000000000007E-2</v>
      </c>
      <c r="Y115">
        <v>0.13731199999999999</v>
      </c>
      <c r="Z115">
        <v>0.23691799999999999</v>
      </c>
      <c r="AA115">
        <v>0.33504299999999998</v>
      </c>
      <c r="AB115">
        <v>0.30579299999999998</v>
      </c>
      <c r="AC115">
        <v>1234561234</v>
      </c>
      <c r="AE115" s="65"/>
      <c r="AF115" s="65"/>
      <c r="AG115" s="65"/>
      <c r="AH115" s="65"/>
      <c r="AI115" s="65"/>
      <c r="AJ115" s="65"/>
      <c r="AK115" s="65"/>
      <c r="AL115" s="65"/>
      <c r="AM115" s="65"/>
      <c r="AN115" s="65"/>
      <c r="AO115" s="65"/>
      <c r="AP115" s="65"/>
      <c r="AQ115" s="65"/>
      <c r="AR115" s="65"/>
      <c r="AS115" s="65"/>
      <c r="AT115" s="65"/>
      <c r="AU115" s="65"/>
      <c r="AV115" s="65"/>
      <c r="AW115" s="65"/>
      <c r="AX115" s="65"/>
      <c r="AY115" s="65"/>
      <c r="AZ115" s="65"/>
      <c r="BA115" s="65"/>
      <c r="BB115" s="65"/>
      <c r="BC115" s="65"/>
      <c r="BD115" s="65"/>
      <c r="BE115" s="65"/>
      <c r="BF115" s="65"/>
      <c r="BG115" s="65"/>
      <c r="BH115" s="65"/>
      <c r="BI115" s="65"/>
      <c r="BJ115" s="65"/>
      <c r="BK115" s="65"/>
      <c r="BL115" s="65"/>
      <c r="BM115" s="65"/>
      <c r="BN115" s="65"/>
      <c r="BO115" s="65"/>
      <c r="BP115" s="65"/>
      <c r="BQ115" s="65"/>
      <c r="BR115" s="65"/>
      <c r="BS115" s="65"/>
      <c r="BT115" s="65"/>
      <c r="BU115" s="65"/>
      <c r="BV115" s="65"/>
      <c r="BW115" s="65"/>
      <c r="BX115" s="65"/>
      <c r="BY115" s="65"/>
      <c r="BZ115" s="65"/>
      <c r="CA115" s="65"/>
      <c r="CB115" s="65"/>
      <c r="CC115" s="65"/>
      <c r="CD115" s="65"/>
      <c r="CE115" s="65"/>
      <c r="CF115" s="65"/>
      <c r="CG115" s="65"/>
      <c r="CH115" s="65"/>
      <c r="CI115" s="65"/>
      <c r="CJ115" s="65"/>
      <c r="CK115" s="65"/>
      <c r="CL115" s="65"/>
      <c r="CM115" s="65"/>
      <c r="CN115" s="65"/>
      <c r="CO115" s="65"/>
      <c r="CP115" s="65"/>
      <c r="CQ115" s="65"/>
      <c r="CR115" s="65"/>
      <c r="CS115" s="65"/>
      <c r="CT115" s="65"/>
      <c r="CU115" s="65"/>
      <c r="CV115" s="65"/>
      <c r="CW115" s="6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  <c r="DW115" s="65"/>
      <c r="DX115" s="65"/>
      <c r="DY115" s="65"/>
      <c r="DZ115" s="65"/>
      <c r="EA115" s="65"/>
      <c r="EB115" s="65"/>
      <c r="EC115" s="65"/>
      <c r="ED115" s="65"/>
      <c r="EE115" s="65"/>
      <c r="EF115" s="65"/>
      <c r="EG115" s="65"/>
      <c r="EH115" s="65"/>
      <c r="EI115" s="65"/>
      <c r="EJ115" s="65"/>
      <c r="EK115" s="65"/>
      <c r="EL115" s="65"/>
      <c r="EM115" s="65"/>
      <c r="EN115" s="65"/>
      <c r="EO115" s="65"/>
      <c r="EP115" s="65"/>
      <c r="EQ115" s="65"/>
      <c r="ER115" s="65"/>
      <c r="ES115" s="65"/>
      <c r="ET115" s="65"/>
      <c r="EU115" s="65"/>
      <c r="EV115" s="65"/>
      <c r="EW115" s="65"/>
      <c r="EX115" s="65"/>
      <c r="EY115" s="65"/>
      <c r="EZ115" s="65"/>
      <c r="FA115" s="65"/>
      <c r="FB115" s="65"/>
      <c r="FC115" s="65"/>
      <c r="FD115" s="65"/>
      <c r="FE115" s="65"/>
      <c r="FF115" s="65"/>
      <c r="FG115" s="65"/>
      <c r="FH115" s="65"/>
      <c r="FI115" s="65"/>
      <c r="FJ115" s="65"/>
      <c r="FK115" s="65"/>
      <c r="FL115" s="65"/>
      <c r="FM115" s="65"/>
      <c r="FN115" s="65"/>
      <c r="FO115" s="65"/>
      <c r="FP115" s="65"/>
      <c r="FQ115" s="65"/>
      <c r="FR115" s="65"/>
      <c r="FS115" s="65"/>
      <c r="FT115" s="65"/>
      <c r="FU115" s="65"/>
      <c r="FV115" s="65"/>
      <c r="FW115" s="65"/>
      <c r="FX115" s="65"/>
      <c r="FY115" s="65"/>
      <c r="FZ115" s="65"/>
      <c r="GA115" s="65"/>
      <c r="GB115" s="65"/>
      <c r="GC115" s="65"/>
      <c r="GD115" s="65"/>
      <c r="GE115" s="65"/>
      <c r="GF115" s="65"/>
      <c r="GG115" s="65"/>
      <c r="GH115" s="65"/>
    </row>
    <row r="116" spans="1:190" ht="16" x14ac:dyDescent="0.2">
      <c r="G116" t="s">
        <v>329</v>
      </c>
      <c r="I116">
        <v>15671042619.6856</v>
      </c>
      <c r="J116">
        <v>-1.1195660000000001</v>
      </c>
      <c r="K116">
        <v>-1.4801010000000001</v>
      </c>
      <c r="L116">
        <v>-0.40922399999999998</v>
      </c>
      <c r="M116">
        <v>-7.9305E-2</v>
      </c>
      <c r="N116">
        <v>-0.31873000000000001</v>
      </c>
      <c r="O116">
        <v>1.1430279999999999</v>
      </c>
      <c r="P116">
        <v>1.0634600000000001</v>
      </c>
      <c r="Q116">
        <v>1.3197700000000001</v>
      </c>
      <c r="R116">
        <v>0.41929100000000002</v>
      </c>
      <c r="S116">
        <v>0.34181499999999998</v>
      </c>
      <c r="T116">
        <v>-4.8696000000000003E-2</v>
      </c>
      <c r="U116">
        <v>-0.75756000000000001</v>
      </c>
      <c r="V116">
        <v>-1.133921</v>
      </c>
      <c r="W116">
        <v>-0.97953699999999999</v>
      </c>
      <c r="X116">
        <v>-1.2471840000000001</v>
      </c>
      <c r="Y116">
        <v>-0.656613</v>
      </c>
      <c r="Z116">
        <v>0.60774799999999995</v>
      </c>
      <c r="AA116">
        <v>1.85331</v>
      </c>
      <c r="AB116">
        <v>1.482016</v>
      </c>
      <c r="AC116">
        <v>15671042619.6856</v>
      </c>
      <c r="AE116" s="65"/>
      <c r="AF116" s="65"/>
      <c r="AG116" s="65"/>
      <c r="AH116" s="65"/>
      <c r="AI116" s="65"/>
      <c r="AJ116" s="65"/>
      <c r="AK116" s="65"/>
      <c r="AL116" s="65"/>
      <c r="AM116" s="65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65"/>
      <c r="BF116" s="65"/>
      <c r="BG116" s="65"/>
      <c r="BH116" s="65"/>
      <c r="BI116" s="65"/>
      <c r="BJ116" s="65"/>
      <c r="BK116" s="65"/>
      <c r="BL116" s="65"/>
      <c r="BM116" s="65"/>
      <c r="BN116" s="65"/>
      <c r="BO116" s="65"/>
      <c r="BP116" s="65"/>
      <c r="BQ116" s="65"/>
      <c r="BR116" s="65"/>
      <c r="BS116" s="65"/>
      <c r="BT116" s="65"/>
      <c r="BU116" s="65"/>
      <c r="BV116" s="65"/>
      <c r="BW116" s="65"/>
      <c r="BX116" s="65"/>
      <c r="BY116" s="65"/>
      <c r="BZ116" s="65"/>
      <c r="CA116" s="65"/>
      <c r="CB116" s="65"/>
      <c r="CC116" s="65"/>
      <c r="CD116" s="65"/>
      <c r="CE116" s="65"/>
      <c r="CF116" s="65"/>
      <c r="CG116" s="65"/>
      <c r="CH116" s="65"/>
      <c r="CI116" s="65"/>
      <c r="CJ116" s="65"/>
      <c r="CK116" s="65"/>
      <c r="CL116" s="65"/>
      <c r="CM116" s="65"/>
      <c r="CN116" s="65"/>
      <c r="CO116" s="65"/>
      <c r="CP116" s="65"/>
      <c r="CQ116" s="65"/>
      <c r="CR116" s="65"/>
      <c r="CS116" s="65"/>
      <c r="CT116" s="65"/>
      <c r="CU116" s="65"/>
      <c r="CV116" s="65"/>
      <c r="CW116" s="6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  <c r="DW116" s="65"/>
      <c r="DX116" s="65"/>
      <c r="DY116" s="65"/>
      <c r="DZ116" s="65"/>
      <c r="EA116" s="65"/>
      <c r="EB116" s="65"/>
      <c r="EC116" s="65"/>
      <c r="ED116" s="65"/>
      <c r="EE116" s="65"/>
      <c r="EF116" s="65"/>
      <c r="EG116" s="65"/>
      <c r="EH116" s="65"/>
      <c r="EI116" s="65"/>
      <c r="EJ116" s="65"/>
      <c r="EK116" s="65"/>
      <c r="EL116" s="65"/>
      <c r="EM116" s="65"/>
      <c r="EN116" s="65"/>
      <c r="EO116" s="65"/>
      <c r="EP116" s="65"/>
      <c r="EQ116" s="65"/>
      <c r="ER116" s="65"/>
      <c r="ES116" s="65"/>
      <c r="ET116" s="65"/>
      <c r="EU116" s="65"/>
      <c r="EV116" s="65"/>
      <c r="EW116" s="65"/>
      <c r="EX116" s="65"/>
      <c r="EY116" s="65"/>
      <c r="EZ116" s="65"/>
      <c r="FA116" s="65"/>
      <c r="FB116" s="65"/>
      <c r="FC116" s="65"/>
      <c r="FD116" s="65"/>
      <c r="FE116" s="65"/>
      <c r="FF116" s="65"/>
      <c r="FG116" s="65"/>
      <c r="FH116" s="65"/>
      <c r="FI116" s="65"/>
      <c r="FJ116" s="65"/>
      <c r="FK116" s="65"/>
      <c r="FL116" s="65"/>
      <c r="FM116" s="65"/>
      <c r="FN116" s="65"/>
      <c r="FO116" s="65"/>
      <c r="FP116" s="65"/>
      <c r="FQ116" s="65"/>
      <c r="FR116" s="65"/>
      <c r="FS116" s="65"/>
      <c r="FT116" s="65"/>
      <c r="FU116" s="65"/>
      <c r="FV116" s="65"/>
      <c r="FW116" s="65"/>
      <c r="FX116" s="65"/>
      <c r="FY116" s="65"/>
      <c r="FZ116" s="65"/>
      <c r="GA116" s="65"/>
      <c r="GB116" s="65"/>
      <c r="GC116" s="65"/>
      <c r="GD116" s="65"/>
      <c r="GE116" s="65"/>
      <c r="GF116" s="65"/>
      <c r="GG116" s="65"/>
      <c r="GH116" s="65"/>
    </row>
    <row r="117" spans="1:190" ht="16" x14ac:dyDescent="0.2">
      <c r="A117" t="s">
        <v>334</v>
      </c>
      <c r="B117" t="s">
        <v>335</v>
      </c>
      <c r="C117" t="s">
        <v>327</v>
      </c>
      <c r="D117" t="s">
        <v>215</v>
      </c>
      <c r="E117" t="s">
        <v>216</v>
      </c>
      <c r="F117" t="s">
        <v>328</v>
      </c>
      <c r="G117" t="s">
        <v>263</v>
      </c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65"/>
      <c r="AR117" s="65"/>
      <c r="AS117" s="65"/>
      <c r="AT117" s="65"/>
      <c r="AU117" s="65"/>
      <c r="AV117" s="65"/>
      <c r="AW117" s="65"/>
      <c r="AX117" s="65"/>
      <c r="AY117" s="65"/>
      <c r="AZ117" s="65"/>
      <c r="BA117" s="65"/>
      <c r="BB117" s="65"/>
      <c r="BC117" s="65"/>
      <c r="BD117" s="65"/>
      <c r="BE117" s="65"/>
      <c r="BF117" s="65"/>
      <c r="BG117" s="65"/>
      <c r="BH117" s="65"/>
      <c r="BI117" s="65"/>
      <c r="BJ117" s="65"/>
      <c r="BK117" s="65"/>
      <c r="BL117" s="65"/>
      <c r="BM117" s="65"/>
      <c r="BN117" s="65"/>
      <c r="BO117" s="65"/>
      <c r="BP117" s="65"/>
      <c r="BQ117" s="65"/>
      <c r="BR117" s="65"/>
      <c r="BS117" s="65"/>
      <c r="BT117" s="65"/>
      <c r="BU117" s="65"/>
      <c r="BV117" s="65"/>
      <c r="BW117" s="65"/>
      <c r="BX117" s="65"/>
      <c r="BY117" s="65"/>
      <c r="BZ117" s="65"/>
      <c r="CA117" s="65"/>
      <c r="CB117" s="65"/>
      <c r="CC117" s="65"/>
      <c r="CD117" s="65"/>
      <c r="CE117" s="65"/>
      <c r="CF117" s="65"/>
      <c r="CG117" s="65"/>
      <c r="CH117" s="65"/>
      <c r="CI117" s="65"/>
      <c r="CJ117" s="65"/>
      <c r="CK117" s="65"/>
      <c r="CL117" s="65"/>
      <c r="CM117" s="65"/>
      <c r="CN117" s="65"/>
      <c r="CO117" s="65"/>
      <c r="CP117" s="65"/>
      <c r="CQ117" s="65"/>
      <c r="CR117" s="65"/>
      <c r="CS117" s="65"/>
      <c r="CT117" s="65"/>
      <c r="CU117" s="65"/>
      <c r="CV117" s="65"/>
      <c r="CW117" s="6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  <c r="DW117" s="65"/>
      <c r="DX117" s="65"/>
      <c r="DY117" s="65"/>
      <c r="DZ117" s="65"/>
      <c r="EA117" s="65"/>
      <c r="EB117" s="65"/>
      <c r="EC117" s="65"/>
      <c r="ED117" s="65"/>
      <c r="EE117" s="65"/>
      <c r="EF117" s="65"/>
      <c r="EG117" s="65"/>
      <c r="EH117" s="65"/>
      <c r="EI117" s="65"/>
      <c r="EJ117" s="65"/>
      <c r="EK117" s="65"/>
      <c r="EL117" s="65"/>
      <c r="EM117" s="65"/>
      <c r="EN117" s="65"/>
      <c r="EO117" s="65"/>
      <c r="EP117" s="65"/>
      <c r="EQ117" s="65"/>
      <c r="ER117" s="65"/>
      <c r="ES117" s="65"/>
      <c r="ET117" s="65"/>
      <c r="EU117" s="65"/>
      <c r="EV117" s="65"/>
      <c r="EW117" s="65"/>
      <c r="EX117" s="65"/>
      <c r="EY117" s="65"/>
      <c r="EZ117" s="65"/>
      <c r="FA117" s="65"/>
      <c r="FB117" s="65"/>
      <c r="FC117" s="65"/>
      <c r="FD117" s="65"/>
      <c r="FE117" s="65"/>
      <c r="FF117" s="65"/>
      <c r="FG117" s="65"/>
      <c r="FH117" s="65"/>
      <c r="FI117" s="65"/>
      <c r="FJ117" s="65"/>
      <c r="FK117" s="65"/>
      <c r="FL117" s="65"/>
      <c r="FM117" s="65"/>
      <c r="FN117" s="65"/>
      <c r="FO117" s="65"/>
      <c r="FP117" s="65"/>
      <c r="FQ117" s="65"/>
      <c r="FR117" s="65"/>
      <c r="FS117" s="65"/>
      <c r="FT117" s="65"/>
      <c r="FU117" s="65"/>
      <c r="FV117" s="65"/>
      <c r="FW117" s="65"/>
      <c r="FX117" s="65"/>
      <c r="FY117" s="65"/>
      <c r="FZ117" s="65"/>
      <c r="GA117" s="65"/>
      <c r="GB117" s="65"/>
      <c r="GC117" s="65"/>
      <c r="GD117" s="65"/>
      <c r="GE117" s="65"/>
      <c r="GF117" s="65"/>
      <c r="GG117" s="65"/>
      <c r="GH117" s="65"/>
    </row>
    <row r="118" spans="1:190" ht="16" x14ac:dyDescent="0.2">
      <c r="A118">
        <v>1234561234</v>
      </c>
      <c r="B118">
        <v>0.23363100000000001</v>
      </c>
      <c r="C118">
        <v>570111060292.17896</v>
      </c>
      <c r="D118">
        <v>0.112867</v>
      </c>
      <c r="E118">
        <v>0.595611</v>
      </c>
      <c r="F118">
        <v>0.31642500000000001</v>
      </c>
      <c r="G118">
        <v>0.15146499999999999</v>
      </c>
      <c r="I118">
        <v>1234561234</v>
      </c>
      <c r="J118">
        <v>0.21654699999999999</v>
      </c>
      <c r="K118">
        <v>0.13780000000000001</v>
      </c>
      <c r="L118">
        <v>0.282078</v>
      </c>
      <c r="M118">
        <v>0.33050600000000002</v>
      </c>
      <c r="N118">
        <v>0.30089300000000002</v>
      </c>
      <c r="O118">
        <v>0.52041999999999999</v>
      </c>
      <c r="P118">
        <v>0.54730100000000004</v>
      </c>
      <c r="Q118">
        <v>0.595611</v>
      </c>
      <c r="R118">
        <v>0.45141100000000001</v>
      </c>
      <c r="S118">
        <v>0.375</v>
      </c>
      <c r="T118">
        <v>0.27252300000000002</v>
      </c>
      <c r="U118">
        <v>0.16305900000000001</v>
      </c>
      <c r="V118">
        <v>0.12562000000000001</v>
      </c>
      <c r="W118">
        <v>0.144928</v>
      </c>
      <c r="X118">
        <v>0.112867</v>
      </c>
      <c r="Y118">
        <v>0.172932</v>
      </c>
      <c r="Z118">
        <v>0.33333299999999999</v>
      </c>
      <c r="AA118">
        <v>0.47826099999999999</v>
      </c>
      <c r="AB118">
        <v>0.45097999999999999</v>
      </c>
      <c r="AC118">
        <v>1234561234</v>
      </c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  <c r="BL118" s="65"/>
      <c r="BM118" s="65"/>
      <c r="BN118" s="65"/>
      <c r="BO118" s="65"/>
      <c r="BP118" s="65"/>
      <c r="BQ118" s="65"/>
      <c r="BR118" s="65"/>
      <c r="BS118" s="65"/>
      <c r="BT118" s="65"/>
      <c r="BU118" s="65"/>
      <c r="BV118" s="65"/>
      <c r="BW118" s="65"/>
      <c r="BX118" s="65"/>
      <c r="BY118" s="65"/>
      <c r="BZ118" s="65"/>
      <c r="CA118" s="65"/>
      <c r="CB118" s="65"/>
      <c r="CC118" s="65"/>
      <c r="CD118" s="65"/>
      <c r="CE118" s="65"/>
      <c r="CF118" s="65"/>
      <c r="CG118" s="65"/>
      <c r="CH118" s="65"/>
      <c r="CI118" s="65"/>
      <c r="CJ118" s="65"/>
      <c r="CK118" s="65"/>
      <c r="CL118" s="65"/>
      <c r="CM118" s="65"/>
      <c r="CN118" s="65"/>
      <c r="CO118" s="65"/>
      <c r="CP118" s="65"/>
      <c r="CQ118" s="65"/>
      <c r="CR118" s="65"/>
      <c r="CS118" s="65"/>
      <c r="CT118" s="65"/>
      <c r="CU118" s="65"/>
      <c r="CV118" s="65"/>
      <c r="CW118" s="6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65"/>
      <c r="EA118" s="65"/>
      <c r="EB118" s="65"/>
      <c r="EC118" s="65"/>
      <c r="ED118" s="65"/>
      <c r="EE118" s="65"/>
      <c r="EF118" s="65"/>
      <c r="EG118" s="65"/>
      <c r="EH118" s="65"/>
      <c r="EI118" s="65"/>
      <c r="EJ118" s="65"/>
      <c r="EK118" s="65"/>
      <c r="EL118" s="65"/>
      <c r="EM118" s="65"/>
      <c r="EN118" s="65"/>
      <c r="EO118" s="65"/>
      <c r="EP118" s="65"/>
      <c r="EQ118" s="65"/>
      <c r="ER118" s="65"/>
      <c r="ES118" s="65"/>
      <c r="ET118" s="65"/>
      <c r="EU118" s="65"/>
      <c r="EV118" s="65"/>
      <c r="EW118" s="65"/>
      <c r="EX118" s="65"/>
      <c r="EY118" s="65"/>
      <c r="EZ118" s="65"/>
      <c r="FA118" s="65"/>
      <c r="FB118" s="65"/>
      <c r="FC118" s="65"/>
      <c r="FD118" s="65"/>
      <c r="FE118" s="65"/>
      <c r="FF118" s="65"/>
      <c r="FG118" s="65"/>
      <c r="FH118" s="65"/>
      <c r="FI118" s="65"/>
      <c r="FJ118" s="65"/>
      <c r="FK118" s="65"/>
      <c r="FL118" s="65"/>
      <c r="FM118" s="65"/>
      <c r="FN118" s="65"/>
      <c r="FO118" s="65"/>
      <c r="FP118" s="65"/>
      <c r="FQ118" s="65"/>
      <c r="FR118" s="65"/>
      <c r="FS118" s="65"/>
      <c r="FT118" s="65"/>
      <c r="FU118" s="65"/>
      <c r="FV118" s="65"/>
      <c r="FW118" s="65"/>
      <c r="FX118" s="65"/>
      <c r="FY118" s="65"/>
      <c r="FZ118" s="65"/>
      <c r="GA118" s="65"/>
      <c r="GB118" s="65"/>
      <c r="GC118" s="65"/>
      <c r="GD118" s="65"/>
      <c r="GE118" s="65"/>
      <c r="GF118" s="65"/>
      <c r="GG118" s="65"/>
      <c r="GH118" s="65"/>
    </row>
    <row r="119" spans="1:190" ht="16" x14ac:dyDescent="0.2">
      <c r="G119" t="s">
        <v>329</v>
      </c>
      <c r="I119">
        <v>8150808195.6820002</v>
      </c>
      <c r="J119">
        <v>-0.65940900000000002</v>
      </c>
      <c r="K119">
        <v>-1.1793119999999999</v>
      </c>
      <c r="L119">
        <v>-0.22676099999999999</v>
      </c>
      <c r="M119">
        <v>9.2968999999999996E-2</v>
      </c>
      <c r="N119">
        <v>-0.102545</v>
      </c>
      <c r="O119">
        <v>1.346814</v>
      </c>
      <c r="P119">
        <v>1.5242869999999999</v>
      </c>
      <c r="Q119">
        <v>1.843242</v>
      </c>
      <c r="R119">
        <v>0.89120200000000005</v>
      </c>
      <c r="S119">
        <v>0.38672499999999999</v>
      </c>
      <c r="T119">
        <v>-0.28985100000000003</v>
      </c>
      <c r="U119">
        <v>-1.0125489999999999</v>
      </c>
      <c r="V119">
        <v>-1.2597309999999999</v>
      </c>
      <c r="W119">
        <v>-1.1322570000000001</v>
      </c>
      <c r="X119">
        <v>-1.343928</v>
      </c>
      <c r="Y119">
        <v>-0.94736399999999998</v>
      </c>
      <c r="Z119">
        <v>0.111633</v>
      </c>
      <c r="AA119">
        <v>1.068473</v>
      </c>
      <c r="AB119">
        <v>0.88836199999999999</v>
      </c>
      <c r="AC119">
        <v>8150808195.6820002</v>
      </c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  <c r="BL119" s="65"/>
      <c r="BM119" s="65"/>
      <c r="BN119" s="65"/>
      <c r="BO119" s="65"/>
      <c r="BP119" s="65"/>
      <c r="BQ119" s="65"/>
      <c r="BR119" s="65"/>
      <c r="BS119" s="65"/>
      <c r="BT119" s="65"/>
      <c r="BU119" s="65"/>
      <c r="BV119" s="65"/>
      <c r="BW119" s="65"/>
      <c r="BX119" s="65"/>
      <c r="BY119" s="65"/>
      <c r="BZ119" s="65"/>
      <c r="CA119" s="65"/>
      <c r="CB119" s="65"/>
      <c r="CC119" s="65"/>
      <c r="CD119" s="65"/>
      <c r="CE119" s="65"/>
      <c r="CF119" s="65"/>
      <c r="CG119" s="65"/>
      <c r="CH119" s="65"/>
      <c r="CI119" s="65"/>
      <c r="CJ119" s="65"/>
      <c r="CK119" s="65"/>
      <c r="CL119" s="65"/>
      <c r="CM119" s="65"/>
      <c r="CN119" s="65"/>
      <c r="CO119" s="65"/>
      <c r="CP119" s="65"/>
      <c r="CQ119" s="65"/>
      <c r="CR119" s="65"/>
      <c r="CS119" s="65"/>
      <c r="CT119" s="65"/>
      <c r="CU119" s="65"/>
      <c r="CV119" s="65"/>
      <c r="CW119" s="6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  <c r="DW119" s="65"/>
      <c r="DX119" s="65"/>
      <c r="DY119" s="65"/>
      <c r="DZ119" s="65"/>
      <c r="EA119" s="65"/>
      <c r="EB119" s="65"/>
      <c r="EC119" s="65"/>
      <c r="ED119" s="65"/>
      <c r="EE119" s="65"/>
      <c r="EF119" s="65"/>
      <c r="EG119" s="65"/>
      <c r="EH119" s="65"/>
      <c r="EI119" s="65"/>
      <c r="EJ119" s="65"/>
      <c r="EK119" s="65"/>
      <c r="EL119" s="65"/>
      <c r="EM119" s="65"/>
      <c r="EN119" s="65"/>
      <c r="EO119" s="65"/>
      <c r="EP119" s="65"/>
      <c r="EQ119" s="65"/>
      <c r="ER119" s="65"/>
      <c r="ES119" s="65"/>
      <c r="ET119" s="65"/>
      <c r="EU119" s="65"/>
      <c r="EV119" s="65"/>
      <c r="EW119" s="65"/>
      <c r="EX119" s="65"/>
      <c r="EY119" s="65"/>
      <c r="EZ119" s="65"/>
      <c r="FA119" s="65"/>
      <c r="FB119" s="65"/>
      <c r="FC119" s="65"/>
      <c r="FD119" s="65"/>
      <c r="FE119" s="65"/>
      <c r="FF119" s="65"/>
      <c r="FG119" s="65"/>
      <c r="FH119" s="65"/>
      <c r="FI119" s="65"/>
      <c r="FJ119" s="65"/>
      <c r="FK119" s="65"/>
      <c r="FL119" s="65"/>
      <c r="FM119" s="65"/>
      <c r="FN119" s="65"/>
      <c r="FO119" s="65"/>
      <c r="FP119" s="65"/>
      <c r="FQ119" s="65"/>
      <c r="FR119" s="65"/>
      <c r="FS119" s="65"/>
      <c r="FT119" s="65"/>
      <c r="FU119" s="65"/>
      <c r="FV119" s="65"/>
      <c r="FW119" s="65"/>
      <c r="FX119" s="65"/>
      <c r="FY119" s="65"/>
      <c r="FZ119" s="65"/>
      <c r="GA119" s="65"/>
      <c r="GB119" s="65"/>
      <c r="GC119" s="65"/>
      <c r="GD119" s="65"/>
      <c r="GE119" s="65"/>
      <c r="GF119" s="65"/>
      <c r="GG119" s="65"/>
      <c r="GH119" s="65"/>
    </row>
    <row r="120" spans="1:190" ht="16" x14ac:dyDescent="0.2">
      <c r="A120" t="s">
        <v>336</v>
      </c>
      <c r="B120" t="s">
        <v>337</v>
      </c>
      <c r="C120" t="s">
        <v>327</v>
      </c>
      <c r="D120" t="s">
        <v>215</v>
      </c>
      <c r="E120" t="s">
        <v>216</v>
      </c>
      <c r="F120" t="s">
        <v>328</v>
      </c>
      <c r="G120" t="s">
        <v>263</v>
      </c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  <c r="BL120" s="65"/>
      <c r="BM120" s="65"/>
      <c r="BN120" s="65"/>
      <c r="BO120" s="65"/>
      <c r="BP120" s="65"/>
      <c r="BQ120" s="65"/>
      <c r="BR120" s="65"/>
      <c r="BS120" s="65"/>
      <c r="BT120" s="65"/>
      <c r="BU120" s="65"/>
      <c r="BV120" s="65"/>
      <c r="BW120" s="65"/>
      <c r="BX120" s="65"/>
      <c r="BY120" s="65"/>
      <c r="BZ120" s="65"/>
      <c r="CA120" s="65"/>
      <c r="CB120" s="65"/>
      <c r="CC120" s="65"/>
      <c r="CD120" s="65"/>
      <c r="CE120" s="65"/>
      <c r="CF120" s="65"/>
      <c r="CG120" s="65"/>
      <c r="CH120" s="65"/>
      <c r="CI120" s="65"/>
      <c r="CJ120" s="65"/>
      <c r="CK120" s="65"/>
      <c r="CL120" s="65"/>
      <c r="CM120" s="65"/>
      <c r="CN120" s="65"/>
      <c r="CO120" s="65"/>
      <c r="CP120" s="65"/>
      <c r="CQ120" s="65"/>
      <c r="CR120" s="65"/>
      <c r="CS120" s="65"/>
      <c r="CT120" s="65"/>
      <c r="CU120" s="65"/>
      <c r="CV120" s="65"/>
      <c r="CW120" s="6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  <c r="DW120" s="65"/>
      <c r="DX120" s="65"/>
      <c r="DY120" s="65"/>
      <c r="DZ120" s="65"/>
      <c r="EA120" s="65"/>
      <c r="EB120" s="65"/>
      <c r="EC120" s="65"/>
      <c r="ED120" s="65"/>
      <c r="EE120" s="65"/>
      <c r="EF120" s="65"/>
      <c r="EG120" s="65"/>
      <c r="EH120" s="65"/>
      <c r="EI120" s="65"/>
      <c r="EJ120" s="65"/>
      <c r="EK120" s="65"/>
      <c r="EL120" s="65"/>
      <c r="EM120" s="65"/>
      <c r="EN120" s="65"/>
      <c r="EO120" s="65"/>
      <c r="EP120" s="65"/>
      <c r="EQ120" s="65"/>
      <c r="ER120" s="65"/>
      <c r="ES120" s="65"/>
      <c r="ET120" s="65"/>
      <c r="EU120" s="65"/>
      <c r="EV120" s="65"/>
      <c r="EW120" s="65"/>
      <c r="EX120" s="65"/>
      <c r="EY120" s="65"/>
      <c r="EZ120" s="65"/>
      <c r="FA120" s="65"/>
      <c r="FB120" s="65"/>
      <c r="FC120" s="65"/>
      <c r="FD120" s="65"/>
      <c r="FE120" s="65"/>
      <c r="FF120" s="65"/>
      <c r="FG120" s="65"/>
      <c r="FH120" s="65"/>
      <c r="FI120" s="65"/>
      <c r="FJ120" s="65"/>
      <c r="FK120" s="65"/>
      <c r="FL120" s="65"/>
      <c r="FM120" s="65"/>
      <c r="FN120" s="65"/>
      <c r="FO120" s="65"/>
      <c r="FP120" s="65"/>
      <c r="FQ120" s="65"/>
      <c r="FR120" s="65"/>
      <c r="FS120" s="65"/>
      <c r="FT120" s="65"/>
      <c r="FU120" s="65"/>
      <c r="FV120" s="65"/>
      <c r="FW120" s="65"/>
      <c r="FX120" s="65"/>
      <c r="FY120" s="65"/>
      <c r="FZ120" s="65"/>
      <c r="GA120" s="65"/>
      <c r="GB120" s="65"/>
      <c r="GC120" s="65"/>
      <c r="GD120" s="65"/>
      <c r="GE120" s="65"/>
      <c r="GF120" s="65"/>
      <c r="GG120" s="65"/>
      <c r="GH120" s="65"/>
    </row>
    <row r="121" spans="1:190" ht="16" x14ac:dyDescent="0.2">
      <c r="A121">
        <v>1234561234</v>
      </c>
      <c r="B121">
        <v>0.205953</v>
      </c>
      <c r="C121">
        <v>723108079347.01501</v>
      </c>
      <c r="D121">
        <v>0.112055</v>
      </c>
      <c r="E121">
        <v>0.68893700000000002</v>
      </c>
      <c r="F121">
        <v>0.30460599999999999</v>
      </c>
      <c r="G121">
        <v>0.160359</v>
      </c>
      <c r="I121">
        <v>1234561234</v>
      </c>
      <c r="J121">
        <v>0.17072999999999999</v>
      </c>
      <c r="K121">
        <v>0.125309</v>
      </c>
      <c r="L121">
        <v>0.25589299999999998</v>
      </c>
      <c r="M121">
        <v>0.30804700000000002</v>
      </c>
      <c r="N121">
        <v>0.26754600000000001</v>
      </c>
      <c r="O121">
        <v>0.51779699999999995</v>
      </c>
      <c r="P121">
        <v>0.68893700000000002</v>
      </c>
      <c r="Q121">
        <v>0.54796800000000001</v>
      </c>
      <c r="R121">
        <v>0.415302</v>
      </c>
      <c r="S121">
        <v>0.35159600000000002</v>
      </c>
      <c r="T121">
        <v>0.26162400000000002</v>
      </c>
      <c r="U121">
        <v>0.16122800000000001</v>
      </c>
      <c r="V121">
        <v>0.12684799999999999</v>
      </c>
      <c r="W121">
        <v>0.14216200000000001</v>
      </c>
      <c r="X121">
        <v>0.112055</v>
      </c>
      <c r="Y121">
        <v>0.168907</v>
      </c>
      <c r="Z121">
        <v>0.306842</v>
      </c>
      <c r="AA121">
        <v>0.45050600000000002</v>
      </c>
      <c r="AB121">
        <v>0.408225</v>
      </c>
      <c r="AC121">
        <v>1234561234</v>
      </c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  <c r="DW121" s="65"/>
      <c r="DX121" s="65"/>
      <c r="DY121" s="65"/>
      <c r="DZ121" s="65"/>
      <c r="EA121" s="65"/>
      <c r="EB121" s="65"/>
      <c r="EC121" s="65"/>
      <c r="ED121" s="65"/>
      <c r="EE121" s="65"/>
      <c r="EF121" s="65"/>
      <c r="EG121" s="65"/>
      <c r="EH121" s="65"/>
      <c r="EI121" s="65"/>
      <c r="EJ121" s="65"/>
      <c r="EK121" s="65"/>
      <c r="EL121" s="65"/>
      <c r="EM121" s="65"/>
      <c r="EN121" s="65"/>
      <c r="EO121" s="65"/>
      <c r="EP121" s="65"/>
      <c r="EQ121" s="65"/>
      <c r="ER121" s="65"/>
      <c r="ES121" s="65"/>
      <c r="ET121" s="65"/>
      <c r="EU121" s="65"/>
      <c r="EV121" s="65"/>
      <c r="EW121" s="65"/>
      <c r="EX121" s="65"/>
      <c r="EY121" s="65"/>
      <c r="EZ121" s="65"/>
      <c r="FA121" s="65"/>
      <c r="FB121" s="65"/>
      <c r="FC121" s="65"/>
      <c r="FD121" s="65"/>
      <c r="FE121" s="65"/>
      <c r="FF121" s="65"/>
      <c r="FG121" s="65"/>
      <c r="FH121" s="65"/>
      <c r="FI121" s="65"/>
      <c r="FJ121" s="65"/>
      <c r="FK121" s="65"/>
      <c r="FL121" s="65"/>
      <c r="FM121" s="65"/>
      <c r="FN121" s="65"/>
      <c r="FO121" s="65"/>
      <c r="FP121" s="65"/>
      <c r="FQ121" s="65"/>
      <c r="FR121" s="65"/>
      <c r="FS121" s="65"/>
      <c r="FT121" s="65"/>
      <c r="FU121" s="65"/>
      <c r="FV121" s="65"/>
      <c r="FW121" s="65"/>
      <c r="FX121" s="65"/>
      <c r="FY121" s="65"/>
      <c r="FZ121" s="65"/>
      <c r="GA121" s="65"/>
      <c r="GB121" s="65"/>
      <c r="GC121" s="65"/>
      <c r="GD121" s="65"/>
      <c r="GE121" s="65"/>
      <c r="GF121" s="65"/>
      <c r="GG121" s="65"/>
      <c r="GH121" s="65"/>
    </row>
    <row r="122" spans="1:190" ht="16" x14ac:dyDescent="0.2">
      <c r="G122" t="s">
        <v>329</v>
      </c>
      <c r="I122">
        <v>7698730182.30163</v>
      </c>
      <c r="J122">
        <v>-0.83485500000000001</v>
      </c>
      <c r="K122">
        <v>-1.1181019999999999</v>
      </c>
      <c r="L122">
        <v>-0.30377399999999999</v>
      </c>
      <c r="M122">
        <v>2.1457E-2</v>
      </c>
      <c r="N122">
        <v>-0.23111000000000001</v>
      </c>
      <c r="O122">
        <v>1.3294600000000001</v>
      </c>
      <c r="P122">
        <v>2.39669</v>
      </c>
      <c r="Q122">
        <v>1.5176019999999999</v>
      </c>
      <c r="R122">
        <v>0.69029700000000005</v>
      </c>
      <c r="S122">
        <v>0.29302600000000001</v>
      </c>
      <c r="T122">
        <v>-0.26804099999999997</v>
      </c>
      <c r="U122">
        <v>-0.89410800000000001</v>
      </c>
      <c r="V122">
        <v>-1.1085020000000001</v>
      </c>
      <c r="W122">
        <v>-1.0130049999999999</v>
      </c>
      <c r="X122">
        <v>-1.20075</v>
      </c>
      <c r="Y122">
        <v>-0.846221</v>
      </c>
      <c r="Z122">
        <v>1.3943000000000001E-2</v>
      </c>
      <c r="AA122">
        <v>0.909829</v>
      </c>
      <c r="AB122">
        <v>0.64616499999999999</v>
      </c>
      <c r="AC122">
        <v>7698730182.30163</v>
      </c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  <c r="BL122" s="65"/>
      <c r="BM122" s="65"/>
      <c r="BN122" s="65"/>
      <c r="BO122" s="65"/>
      <c r="BP122" s="65"/>
      <c r="BQ122" s="65"/>
      <c r="BR122" s="65"/>
      <c r="BS122" s="65"/>
      <c r="BT122" s="65"/>
      <c r="BU122" s="65"/>
      <c r="BV122" s="65"/>
      <c r="BW122" s="65"/>
      <c r="BX122" s="65"/>
      <c r="BY122" s="65"/>
      <c r="BZ122" s="65"/>
      <c r="CA122" s="65"/>
      <c r="CB122" s="65"/>
      <c r="CC122" s="65"/>
      <c r="CD122" s="65"/>
      <c r="CE122" s="65"/>
      <c r="CF122" s="65"/>
      <c r="CG122" s="65"/>
      <c r="CH122" s="65"/>
      <c r="CI122" s="65"/>
      <c r="CJ122" s="65"/>
      <c r="CK122" s="65"/>
      <c r="CL122" s="65"/>
      <c r="CM122" s="65"/>
      <c r="CN122" s="65"/>
      <c r="CO122" s="65"/>
      <c r="CP122" s="65"/>
      <c r="CQ122" s="65"/>
      <c r="CR122" s="65"/>
      <c r="CS122" s="65"/>
      <c r="CT122" s="65"/>
      <c r="CU122" s="65"/>
      <c r="CV122" s="65"/>
      <c r="CW122" s="6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  <c r="DW122" s="65"/>
      <c r="DX122" s="65"/>
      <c r="DY122" s="65"/>
      <c r="DZ122" s="65"/>
      <c r="EA122" s="65"/>
      <c r="EB122" s="65"/>
      <c r="EC122" s="65"/>
      <c r="ED122" s="65"/>
      <c r="EE122" s="65"/>
      <c r="EF122" s="65"/>
      <c r="EG122" s="65"/>
      <c r="EH122" s="65"/>
      <c r="EI122" s="65"/>
      <c r="EJ122" s="65"/>
      <c r="EK122" s="65"/>
      <c r="EL122" s="65"/>
      <c r="EM122" s="65"/>
      <c r="EN122" s="65"/>
      <c r="EO122" s="65"/>
      <c r="EP122" s="65"/>
      <c r="EQ122" s="65"/>
      <c r="ER122" s="65"/>
      <c r="ES122" s="65"/>
      <c r="ET122" s="65"/>
      <c r="EU122" s="65"/>
      <c r="EV122" s="65"/>
      <c r="EW122" s="65"/>
      <c r="EX122" s="65"/>
      <c r="EY122" s="65"/>
      <c r="EZ122" s="65"/>
      <c r="FA122" s="65"/>
      <c r="FB122" s="65"/>
      <c r="FC122" s="65"/>
      <c r="FD122" s="65"/>
      <c r="FE122" s="65"/>
      <c r="FF122" s="65"/>
      <c r="FG122" s="65"/>
      <c r="FH122" s="65"/>
      <c r="FI122" s="65"/>
      <c r="FJ122" s="65"/>
      <c r="FK122" s="65"/>
      <c r="FL122" s="65"/>
      <c r="FM122" s="65"/>
      <c r="FN122" s="65"/>
      <c r="FO122" s="65"/>
      <c r="FP122" s="65"/>
      <c r="FQ122" s="65"/>
      <c r="FR122" s="65"/>
      <c r="FS122" s="65"/>
      <c r="FT122" s="65"/>
      <c r="FU122" s="65"/>
      <c r="FV122" s="65"/>
      <c r="FW122" s="65"/>
      <c r="FX122" s="65"/>
      <c r="FY122" s="65"/>
      <c r="FZ122" s="65"/>
      <c r="GA122" s="65"/>
      <c r="GB122" s="65"/>
      <c r="GC122" s="65"/>
      <c r="GD122" s="65"/>
      <c r="GE122" s="65"/>
      <c r="GF122" s="65"/>
      <c r="GG122" s="65"/>
      <c r="GH122" s="65"/>
    </row>
    <row r="123" spans="1:190" ht="16" x14ac:dyDescent="0.2">
      <c r="A123" t="s">
        <v>338</v>
      </c>
      <c r="B123" t="s">
        <v>339</v>
      </c>
      <c r="C123" t="s">
        <v>327</v>
      </c>
      <c r="D123" t="s">
        <v>215</v>
      </c>
      <c r="E123" t="s">
        <v>216</v>
      </c>
      <c r="F123" t="s">
        <v>328</v>
      </c>
      <c r="G123" t="s">
        <v>263</v>
      </c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  <c r="BL123" s="65"/>
      <c r="BM123" s="65"/>
      <c r="BN123" s="65"/>
      <c r="BO123" s="65"/>
      <c r="BP123" s="65"/>
      <c r="BQ123" s="65"/>
      <c r="BR123" s="65"/>
      <c r="BS123" s="65"/>
      <c r="BT123" s="65"/>
      <c r="BU123" s="65"/>
      <c r="BV123" s="65"/>
      <c r="BW123" s="65"/>
      <c r="BX123" s="65"/>
      <c r="BY123" s="65"/>
      <c r="BZ123" s="65"/>
      <c r="CA123" s="65"/>
      <c r="CB123" s="65"/>
      <c r="CC123" s="65"/>
      <c r="CD123" s="65"/>
      <c r="CE123" s="65"/>
      <c r="CF123" s="65"/>
      <c r="CG123" s="65"/>
      <c r="CH123" s="65"/>
      <c r="CI123" s="65"/>
      <c r="CJ123" s="65"/>
      <c r="CK123" s="65"/>
      <c r="CL123" s="65"/>
      <c r="CM123" s="65"/>
      <c r="CN123" s="65"/>
      <c r="CO123" s="65"/>
      <c r="CP123" s="65"/>
      <c r="CQ123" s="65"/>
      <c r="CR123" s="65"/>
      <c r="CS123" s="65"/>
      <c r="CT123" s="65"/>
      <c r="CU123" s="65"/>
      <c r="CV123" s="65"/>
      <c r="CW123" s="6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  <c r="DW123" s="65"/>
      <c r="DX123" s="65"/>
      <c r="DY123" s="65"/>
      <c r="DZ123" s="65"/>
      <c r="EA123" s="65"/>
      <c r="EB123" s="65"/>
      <c r="EC123" s="65"/>
      <c r="ED123" s="65"/>
      <c r="EE123" s="65"/>
      <c r="EF123" s="65"/>
      <c r="EG123" s="65"/>
      <c r="EH123" s="65"/>
      <c r="EI123" s="65"/>
      <c r="EJ123" s="65"/>
      <c r="EK123" s="65"/>
      <c r="EL123" s="65"/>
      <c r="EM123" s="65"/>
      <c r="EN123" s="65"/>
      <c r="EO123" s="65"/>
      <c r="EP123" s="65"/>
      <c r="EQ123" s="65"/>
      <c r="ER123" s="65"/>
      <c r="ES123" s="65"/>
      <c r="ET123" s="65"/>
      <c r="EU123" s="65"/>
      <c r="EV123" s="65"/>
      <c r="EW123" s="65"/>
      <c r="EX123" s="65"/>
      <c r="EY123" s="65"/>
      <c r="EZ123" s="65"/>
      <c r="FA123" s="65"/>
      <c r="FB123" s="65"/>
      <c r="FC123" s="65"/>
      <c r="FD123" s="65"/>
      <c r="FE123" s="65"/>
      <c r="FF123" s="65"/>
      <c r="FG123" s="65"/>
      <c r="FH123" s="65"/>
      <c r="FI123" s="65"/>
      <c r="FJ123" s="65"/>
      <c r="FK123" s="65"/>
      <c r="FL123" s="65"/>
      <c r="FM123" s="65"/>
      <c r="FN123" s="65"/>
      <c r="FO123" s="65"/>
      <c r="FP123" s="65"/>
      <c r="FQ123" s="65"/>
      <c r="FR123" s="65"/>
      <c r="FS123" s="65"/>
      <c r="FT123" s="65"/>
      <c r="FU123" s="65"/>
      <c r="FV123" s="65"/>
      <c r="FW123" s="65"/>
      <c r="FX123" s="65"/>
      <c r="FY123" s="65"/>
      <c r="FZ123" s="65"/>
      <c r="GA123" s="65"/>
      <c r="GB123" s="65"/>
      <c r="GC123" s="65"/>
      <c r="GD123" s="65"/>
      <c r="GE123" s="65"/>
      <c r="GF123" s="65"/>
      <c r="GG123" s="65"/>
      <c r="GH123" s="65"/>
    </row>
    <row r="124" spans="1:190" ht="16" x14ac:dyDescent="0.2">
      <c r="A124">
        <v>1234561234</v>
      </c>
      <c r="B124">
        <v>0.10793899999999999</v>
      </c>
      <c r="C124">
        <v>1777405070342.8701</v>
      </c>
      <c r="D124">
        <v>2.3198E-2</v>
      </c>
      <c r="E124">
        <v>0.47826099999999999</v>
      </c>
      <c r="F124">
        <v>0.24235699999999999</v>
      </c>
      <c r="G124">
        <v>0.14088100000000001</v>
      </c>
      <c r="I124">
        <v>1234561234</v>
      </c>
      <c r="J124">
        <v>6.9459000000000007E-2</v>
      </c>
      <c r="K124">
        <v>2.3198E-2</v>
      </c>
      <c r="L124">
        <v>0.16330900000000001</v>
      </c>
      <c r="M124">
        <v>0.21405099999999999</v>
      </c>
      <c r="N124">
        <v>0.18184500000000001</v>
      </c>
      <c r="O124">
        <v>0.39828200000000002</v>
      </c>
      <c r="P124">
        <v>0.41362500000000002</v>
      </c>
      <c r="Q124">
        <v>0.45767999999999998</v>
      </c>
      <c r="R124">
        <v>0.326019</v>
      </c>
      <c r="S124">
        <v>0.27083299999999999</v>
      </c>
      <c r="T124">
        <v>0.19369400000000001</v>
      </c>
      <c r="U124">
        <v>0.116883</v>
      </c>
      <c r="V124">
        <v>9.9173999999999998E-2</v>
      </c>
      <c r="W124">
        <v>0.12836400000000001</v>
      </c>
      <c r="X124">
        <v>0.112867</v>
      </c>
      <c r="Y124">
        <v>0.172932</v>
      </c>
      <c r="Z124">
        <v>0.33333299999999999</v>
      </c>
      <c r="AA124">
        <v>0.47826099999999999</v>
      </c>
      <c r="AB124">
        <v>0.45097999999999999</v>
      </c>
      <c r="AC124">
        <v>1234561234</v>
      </c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  <c r="BL124" s="65"/>
      <c r="BM124" s="65"/>
      <c r="BN124" s="65"/>
      <c r="BO124" s="65"/>
      <c r="BP124" s="65"/>
      <c r="BQ124" s="65"/>
      <c r="BR124" s="65"/>
      <c r="BS124" s="65"/>
      <c r="BT124" s="65"/>
      <c r="BU124" s="65"/>
      <c r="BV124" s="65"/>
      <c r="BW124" s="65"/>
      <c r="BX124" s="65"/>
      <c r="BY124" s="65"/>
      <c r="BZ124" s="65"/>
      <c r="CA124" s="65"/>
      <c r="CB124" s="65"/>
      <c r="CC124" s="65"/>
      <c r="CD124" s="65"/>
      <c r="CE124" s="65"/>
      <c r="CF124" s="65"/>
      <c r="CG124" s="65"/>
      <c r="CH124" s="65"/>
      <c r="CI124" s="65"/>
      <c r="CJ124" s="65"/>
      <c r="CK124" s="65"/>
      <c r="CL124" s="65"/>
      <c r="CM124" s="65"/>
      <c r="CN124" s="65"/>
      <c r="CO124" s="65"/>
      <c r="CP124" s="65"/>
      <c r="CQ124" s="65"/>
      <c r="CR124" s="65"/>
      <c r="CS124" s="65"/>
      <c r="CT124" s="65"/>
      <c r="CU124" s="65"/>
      <c r="CV124" s="65"/>
      <c r="CW124" s="6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  <c r="DW124" s="65"/>
      <c r="DX124" s="65"/>
      <c r="DY124" s="65"/>
      <c r="DZ124" s="65"/>
      <c r="EA124" s="65"/>
      <c r="EB124" s="65"/>
      <c r="EC124" s="65"/>
      <c r="ED124" s="65"/>
      <c r="EE124" s="65"/>
      <c r="EF124" s="65"/>
      <c r="EG124" s="65"/>
      <c r="EH124" s="65"/>
      <c r="EI124" s="65"/>
      <c r="EJ124" s="65"/>
      <c r="EK124" s="65"/>
      <c r="EL124" s="65"/>
      <c r="EM124" s="65"/>
      <c r="EN124" s="65"/>
      <c r="EO124" s="65"/>
      <c r="EP124" s="65"/>
      <c r="EQ124" s="65"/>
      <c r="ER124" s="65"/>
      <c r="ES124" s="65"/>
      <c r="ET124" s="65"/>
      <c r="EU124" s="65"/>
      <c r="EV124" s="65"/>
      <c r="EW124" s="65"/>
      <c r="EX124" s="65"/>
      <c r="EY124" s="65"/>
      <c r="EZ124" s="65"/>
      <c r="FA124" s="65"/>
      <c r="FB124" s="65"/>
      <c r="FC124" s="65"/>
      <c r="FD124" s="65"/>
      <c r="FE124" s="65"/>
      <c r="FF124" s="65"/>
      <c r="FG124" s="65"/>
      <c r="FH124" s="65"/>
      <c r="FI124" s="65"/>
      <c r="FJ124" s="65"/>
      <c r="FK124" s="65"/>
      <c r="FL124" s="65"/>
      <c r="FM124" s="65"/>
      <c r="FN124" s="65"/>
      <c r="FO124" s="65"/>
      <c r="FP124" s="65"/>
      <c r="FQ124" s="65"/>
      <c r="FR124" s="65"/>
      <c r="FS124" s="65"/>
      <c r="FT124" s="65"/>
      <c r="FU124" s="65"/>
      <c r="FV124" s="65"/>
      <c r="FW124" s="65"/>
      <c r="FX124" s="65"/>
      <c r="FY124" s="65"/>
      <c r="FZ124" s="65"/>
      <c r="GA124" s="65"/>
      <c r="GB124" s="65"/>
      <c r="GC124" s="65"/>
      <c r="GD124" s="65"/>
      <c r="GE124" s="65"/>
      <c r="GF124" s="65"/>
      <c r="GG124" s="65"/>
      <c r="GH124" s="65"/>
    </row>
    <row r="125" spans="1:190" ht="16" x14ac:dyDescent="0.2">
      <c r="G125" t="s">
        <v>329</v>
      </c>
      <c r="I125">
        <v>8763145231.8707695</v>
      </c>
      <c r="J125">
        <v>-1.2272670000000001</v>
      </c>
      <c r="K125">
        <v>-1.5556350000000001</v>
      </c>
      <c r="L125">
        <v>-0.56110300000000002</v>
      </c>
      <c r="M125">
        <v>-0.20092599999999999</v>
      </c>
      <c r="N125">
        <v>-0.42952600000000002</v>
      </c>
      <c r="O125">
        <v>1.106786</v>
      </c>
      <c r="P125">
        <v>1.2156880000000001</v>
      </c>
      <c r="Q125">
        <v>1.528402</v>
      </c>
      <c r="R125">
        <v>0.59384499999999996</v>
      </c>
      <c r="S125">
        <v>0.202128</v>
      </c>
      <c r="T125">
        <v>-0.34542299999999998</v>
      </c>
      <c r="U125">
        <v>-0.89063899999999996</v>
      </c>
      <c r="V125">
        <v>-1.0163450000000001</v>
      </c>
      <c r="W125">
        <v>-0.80914299999999995</v>
      </c>
      <c r="X125">
        <v>-0.91914799999999997</v>
      </c>
      <c r="Y125">
        <v>-0.49279099999999998</v>
      </c>
      <c r="Z125">
        <v>0.64576500000000003</v>
      </c>
      <c r="AA125">
        <v>1.6744870000000001</v>
      </c>
      <c r="AB125">
        <v>1.480845</v>
      </c>
      <c r="AC125">
        <v>8763145231.8707695</v>
      </c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/>
      <c r="BQ125" s="65"/>
      <c r="BR125" s="65"/>
      <c r="BS125" s="65"/>
      <c r="BT125" s="65"/>
      <c r="BU125" s="65"/>
      <c r="BV125" s="65"/>
      <c r="BW125" s="65"/>
      <c r="BX125" s="65"/>
      <c r="BY125" s="65"/>
      <c r="BZ125" s="65"/>
      <c r="CA125" s="65"/>
      <c r="CB125" s="65"/>
      <c r="CC125" s="65"/>
      <c r="CD125" s="65"/>
      <c r="CE125" s="65"/>
      <c r="CF125" s="65"/>
      <c r="CG125" s="65"/>
      <c r="CH125" s="65"/>
      <c r="CI125" s="65"/>
      <c r="CJ125" s="65"/>
      <c r="CK125" s="65"/>
      <c r="CL125" s="65"/>
      <c r="CM125" s="65"/>
      <c r="CN125" s="65"/>
      <c r="CO125" s="65"/>
      <c r="CP125" s="65"/>
      <c r="CQ125" s="65"/>
      <c r="CR125" s="65"/>
      <c r="CS125" s="65"/>
      <c r="CT125" s="65"/>
      <c r="CU125" s="65"/>
      <c r="CV125" s="65"/>
      <c r="CW125" s="6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  <c r="DW125" s="65"/>
      <c r="DX125" s="65"/>
      <c r="DY125" s="65"/>
      <c r="DZ125" s="65"/>
      <c r="EA125" s="65"/>
      <c r="EB125" s="65"/>
      <c r="EC125" s="65"/>
      <c r="ED125" s="65"/>
      <c r="EE125" s="65"/>
      <c r="EF125" s="65"/>
      <c r="EG125" s="65"/>
      <c r="EH125" s="65"/>
      <c r="EI125" s="65"/>
      <c r="EJ125" s="65"/>
      <c r="EK125" s="65"/>
      <c r="EL125" s="65"/>
      <c r="EM125" s="65"/>
      <c r="EN125" s="65"/>
      <c r="EO125" s="65"/>
      <c r="EP125" s="65"/>
      <c r="EQ125" s="65"/>
      <c r="ER125" s="65"/>
      <c r="ES125" s="65"/>
      <c r="ET125" s="65"/>
      <c r="EU125" s="65"/>
      <c r="EV125" s="65"/>
      <c r="EW125" s="65"/>
      <c r="EX125" s="65"/>
      <c r="EY125" s="65"/>
      <c r="EZ125" s="65"/>
      <c r="FA125" s="65"/>
      <c r="FB125" s="65"/>
      <c r="FC125" s="65"/>
      <c r="FD125" s="65"/>
      <c r="FE125" s="65"/>
      <c r="FF125" s="65"/>
      <c r="FG125" s="65"/>
      <c r="FH125" s="65"/>
      <c r="FI125" s="65"/>
      <c r="FJ125" s="65"/>
      <c r="FK125" s="65"/>
      <c r="FL125" s="65"/>
      <c r="FM125" s="65"/>
      <c r="FN125" s="65"/>
      <c r="FO125" s="65"/>
      <c r="FP125" s="65"/>
      <c r="FQ125" s="65"/>
      <c r="FR125" s="65"/>
      <c r="FS125" s="65"/>
      <c r="FT125" s="65"/>
      <c r="FU125" s="65"/>
      <c r="FV125" s="65"/>
      <c r="FW125" s="65"/>
      <c r="FX125" s="65"/>
      <c r="FY125" s="65"/>
      <c r="FZ125" s="65"/>
      <c r="GA125" s="65"/>
      <c r="GB125" s="65"/>
      <c r="GC125" s="65"/>
      <c r="GD125" s="65"/>
      <c r="GE125" s="65"/>
      <c r="GF125" s="65"/>
      <c r="GG125" s="65"/>
      <c r="GH125" s="65"/>
    </row>
    <row r="126" spans="1:190" ht="16" x14ac:dyDescent="0.2">
      <c r="A126" t="s">
        <v>340</v>
      </c>
      <c r="B126" t="s">
        <v>341</v>
      </c>
      <c r="C126" t="s">
        <v>327</v>
      </c>
      <c r="D126" t="s">
        <v>215</v>
      </c>
      <c r="E126" t="s">
        <v>216</v>
      </c>
      <c r="F126" t="s">
        <v>328</v>
      </c>
      <c r="G126" t="s">
        <v>263</v>
      </c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5"/>
      <c r="FH126" s="65"/>
      <c r="FI126" s="65"/>
      <c r="FJ126" s="65"/>
      <c r="FK126" s="65"/>
      <c r="FL126" s="65"/>
      <c r="FM126" s="65"/>
      <c r="FN126" s="65"/>
      <c r="FO126" s="65"/>
      <c r="FP126" s="65"/>
      <c r="FQ126" s="65"/>
      <c r="FR126" s="65"/>
      <c r="FS126" s="65"/>
      <c r="FT126" s="65"/>
      <c r="FU126" s="65"/>
      <c r="FV126" s="65"/>
      <c r="FW126" s="65"/>
      <c r="FX126" s="65"/>
      <c r="FY126" s="65"/>
      <c r="FZ126" s="65"/>
      <c r="GA126" s="65"/>
      <c r="GB126" s="65"/>
      <c r="GC126" s="65"/>
      <c r="GD126" s="65"/>
      <c r="GE126" s="65"/>
      <c r="GF126" s="65"/>
      <c r="GG126" s="65"/>
      <c r="GH126" s="65"/>
    </row>
    <row r="127" spans="1:190" ht="16" x14ac:dyDescent="0.2">
      <c r="A127">
        <v>1234561234</v>
      </c>
      <c r="B127">
        <v>8.6805999999999994E-2</v>
      </c>
      <c r="C127">
        <v>2152879733068.8601</v>
      </c>
      <c r="D127">
        <v>-2.3407000000000001E-2</v>
      </c>
      <c r="E127">
        <v>0.44233899999999998</v>
      </c>
      <c r="F127">
        <v>0.16391</v>
      </c>
      <c r="G127">
        <v>0.135771</v>
      </c>
      <c r="I127">
        <v>1234561234</v>
      </c>
      <c r="J127">
        <v>5.7345E-2</v>
      </c>
      <c r="K127">
        <v>5.7930000000000004E-3</v>
      </c>
      <c r="L127">
        <v>0.13930100000000001</v>
      </c>
      <c r="M127">
        <v>0.17777200000000001</v>
      </c>
      <c r="N127">
        <v>0.14036699999999999</v>
      </c>
      <c r="O127">
        <v>0.33506200000000003</v>
      </c>
      <c r="P127">
        <v>0.42052699999999998</v>
      </c>
      <c r="Q127">
        <v>0.44233899999999998</v>
      </c>
      <c r="R127">
        <v>0.29907400000000001</v>
      </c>
      <c r="S127">
        <v>0.23152200000000001</v>
      </c>
      <c r="T127">
        <v>0.124427</v>
      </c>
      <c r="U127">
        <v>3.3596000000000001E-2</v>
      </c>
      <c r="V127">
        <v>-2.3407000000000001E-2</v>
      </c>
      <c r="W127">
        <v>1.6272999999999999E-2</v>
      </c>
      <c r="X127">
        <v>2.0101999999999998E-2</v>
      </c>
      <c r="Y127">
        <v>9.4528000000000001E-2</v>
      </c>
      <c r="Z127">
        <v>0.109656</v>
      </c>
      <c r="AA127">
        <v>0.24319199999999999</v>
      </c>
      <c r="AB127">
        <v>0.24681500000000001</v>
      </c>
      <c r="AC127">
        <v>1234561234</v>
      </c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  <c r="EQ127" s="65"/>
      <c r="ER127" s="65"/>
      <c r="ES127" s="65"/>
      <c r="ET127" s="65"/>
      <c r="EU127" s="65"/>
      <c r="EV127" s="65"/>
      <c r="EW127" s="65"/>
      <c r="EX127" s="65"/>
      <c r="EY127" s="65"/>
      <c r="EZ127" s="65"/>
      <c r="FA127" s="65"/>
      <c r="FB127" s="65"/>
      <c r="FC127" s="65"/>
      <c r="FD127" s="65"/>
      <c r="FE127" s="65"/>
      <c r="FF127" s="65"/>
      <c r="FG127" s="65"/>
      <c r="FH127" s="65"/>
      <c r="FI127" s="65"/>
      <c r="FJ127" s="65"/>
      <c r="FK127" s="65"/>
      <c r="FL127" s="65"/>
      <c r="FM127" s="65"/>
      <c r="FN127" s="65"/>
      <c r="FO127" s="65"/>
      <c r="FP127" s="65"/>
      <c r="FQ127" s="65"/>
      <c r="FR127" s="65"/>
      <c r="FS127" s="65"/>
      <c r="FT127" s="65"/>
      <c r="FU127" s="65"/>
      <c r="FV127" s="65"/>
      <c r="FW127" s="65"/>
      <c r="FX127" s="65"/>
      <c r="FY127" s="65"/>
      <c r="FZ127" s="65"/>
      <c r="GA127" s="65"/>
      <c r="GB127" s="65"/>
      <c r="GC127" s="65"/>
      <c r="GD127" s="65"/>
      <c r="GE127" s="65"/>
      <c r="GF127" s="65"/>
      <c r="GG127" s="65"/>
      <c r="GH127" s="65"/>
    </row>
    <row r="128" spans="1:190" ht="16" x14ac:dyDescent="0.2">
      <c r="G128" t="s">
        <v>329</v>
      </c>
      <c r="I128">
        <v>9092992614.9157906</v>
      </c>
      <c r="J128">
        <v>-0.78488999999999998</v>
      </c>
      <c r="K128">
        <v>-1.1645859999999999</v>
      </c>
      <c r="L128">
        <v>-0.181251</v>
      </c>
      <c r="M128">
        <v>0.102102</v>
      </c>
      <c r="N128">
        <v>-0.173401</v>
      </c>
      <c r="O128">
        <v>1.2605999999999999</v>
      </c>
      <c r="P128">
        <v>1.89008</v>
      </c>
      <c r="Q128">
        <v>2.0507300000000002</v>
      </c>
      <c r="R128">
        <v>0.99553199999999997</v>
      </c>
      <c r="S128">
        <v>0.49798999999999999</v>
      </c>
      <c r="T128">
        <v>-0.29080600000000001</v>
      </c>
      <c r="U128">
        <v>-0.95980500000000002</v>
      </c>
      <c r="V128">
        <v>-1.379653</v>
      </c>
      <c r="W128">
        <v>-1.0873999999999999</v>
      </c>
      <c r="X128">
        <v>-1.0591969999999999</v>
      </c>
      <c r="Y128">
        <v>-0.51102300000000001</v>
      </c>
      <c r="Z128">
        <v>-0.39959699999999998</v>
      </c>
      <c r="AA128">
        <v>0.58394599999999997</v>
      </c>
      <c r="AB128">
        <v>0.61062899999999998</v>
      </c>
      <c r="AC128">
        <v>9092992614.9157906</v>
      </c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5"/>
      <c r="FH128" s="65"/>
      <c r="FI128" s="65"/>
      <c r="FJ128" s="65"/>
      <c r="FK128" s="65"/>
      <c r="FL128" s="65"/>
      <c r="FM128" s="65"/>
      <c r="FN128" s="65"/>
      <c r="FO128" s="65"/>
      <c r="FP128" s="65"/>
      <c r="FQ128" s="65"/>
      <c r="FR128" s="65"/>
      <c r="FS128" s="65"/>
      <c r="FT128" s="65"/>
      <c r="FU128" s="65"/>
      <c r="FV128" s="65"/>
      <c r="FW128" s="65"/>
      <c r="FX128" s="65"/>
      <c r="FY128" s="65"/>
      <c r="FZ128" s="65"/>
      <c r="GA128" s="65"/>
      <c r="GB128" s="65"/>
      <c r="GC128" s="65"/>
      <c r="GD128" s="65"/>
      <c r="GE128" s="65"/>
      <c r="GF128" s="65"/>
      <c r="GG128" s="65"/>
      <c r="GH128" s="65"/>
    </row>
    <row r="129" spans="1:190" ht="16" x14ac:dyDescent="0.2">
      <c r="A129" t="s">
        <v>342</v>
      </c>
      <c r="B129" t="s">
        <v>343</v>
      </c>
      <c r="C129" t="s">
        <v>327</v>
      </c>
      <c r="D129" t="s">
        <v>215</v>
      </c>
      <c r="E129" t="s">
        <v>216</v>
      </c>
      <c r="F129" t="s">
        <v>328</v>
      </c>
      <c r="G129" t="s">
        <v>263</v>
      </c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65"/>
      <c r="BF129" s="65"/>
      <c r="BG129" s="65"/>
      <c r="BH129" s="65"/>
      <c r="BI129" s="65"/>
      <c r="BJ129" s="65"/>
      <c r="BK129" s="65"/>
      <c r="BL129" s="65"/>
      <c r="BM129" s="65"/>
      <c r="BN129" s="65"/>
      <c r="BO129" s="65"/>
      <c r="BP129" s="65"/>
      <c r="BQ129" s="65"/>
      <c r="BR129" s="65"/>
      <c r="BS129" s="65"/>
      <c r="BT129" s="65"/>
      <c r="BU129" s="65"/>
      <c r="BV129" s="65"/>
      <c r="BW129" s="65"/>
      <c r="BX129" s="65"/>
      <c r="BY129" s="65"/>
      <c r="BZ129" s="65"/>
      <c r="CA129" s="65"/>
      <c r="CB129" s="65"/>
      <c r="CC129" s="65"/>
      <c r="CD129" s="65"/>
      <c r="CE129" s="65"/>
      <c r="CF129" s="65"/>
      <c r="CG129" s="65"/>
      <c r="CH129" s="65"/>
      <c r="CI129" s="65"/>
      <c r="CJ129" s="65"/>
      <c r="CK129" s="65"/>
      <c r="CL129" s="65"/>
      <c r="CM129" s="65"/>
      <c r="CN129" s="65"/>
      <c r="CO129" s="65"/>
      <c r="CP129" s="65"/>
      <c r="CQ129" s="65"/>
      <c r="CR129" s="65"/>
      <c r="CS129" s="65"/>
      <c r="CT129" s="65"/>
      <c r="CU129" s="65"/>
      <c r="CV129" s="65"/>
      <c r="CW129" s="6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  <c r="DW129" s="65"/>
      <c r="DX129" s="65"/>
      <c r="DY129" s="65"/>
      <c r="DZ129" s="65"/>
      <c r="EA129" s="65"/>
      <c r="EB129" s="65"/>
      <c r="EC129" s="65"/>
      <c r="ED129" s="65"/>
      <c r="EE129" s="65"/>
      <c r="EF129" s="65"/>
      <c r="EG129" s="65"/>
      <c r="EH129" s="65"/>
      <c r="EI129" s="65"/>
      <c r="EJ129" s="65"/>
      <c r="EK129" s="65"/>
      <c r="EL129" s="65"/>
      <c r="EM129" s="65"/>
      <c r="EN129" s="65"/>
      <c r="EO129" s="65"/>
      <c r="EP129" s="65"/>
      <c r="EQ129" s="65"/>
      <c r="ER129" s="65"/>
      <c r="ES129" s="65"/>
      <c r="ET129" s="65"/>
      <c r="EU129" s="65"/>
      <c r="EV129" s="65"/>
      <c r="EW129" s="65"/>
      <c r="EX129" s="65"/>
      <c r="EY129" s="65"/>
      <c r="EZ129" s="65"/>
      <c r="FA129" s="65"/>
      <c r="FB129" s="65"/>
      <c r="FC129" s="65"/>
      <c r="FD129" s="65"/>
      <c r="FE129" s="65"/>
      <c r="FF129" s="65"/>
      <c r="FG129" s="65"/>
      <c r="FH129" s="65"/>
      <c r="FI129" s="65"/>
      <c r="FJ129" s="65"/>
      <c r="FK129" s="65"/>
      <c r="FL129" s="65"/>
      <c r="FM129" s="65"/>
      <c r="FN129" s="65"/>
      <c r="FO129" s="65"/>
      <c r="FP129" s="65"/>
      <c r="FQ129" s="65"/>
      <c r="FR129" s="65"/>
      <c r="FS129" s="65"/>
      <c r="FT129" s="65"/>
      <c r="FU129" s="65"/>
      <c r="FV129" s="65"/>
      <c r="FW129" s="65"/>
      <c r="FX129" s="65"/>
      <c r="FY129" s="65"/>
      <c r="FZ129" s="65"/>
      <c r="GA129" s="65"/>
      <c r="GB129" s="65"/>
      <c r="GC129" s="65"/>
      <c r="GD129" s="65"/>
      <c r="GE129" s="65"/>
      <c r="GF129" s="65"/>
      <c r="GG129" s="65"/>
      <c r="GH129" s="65"/>
    </row>
    <row r="130" spans="1:190" ht="16" x14ac:dyDescent="0.2">
      <c r="A130">
        <v>1234561234</v>
      </c>
      <c r="B130">
        <v>0.59426500000000004</v>
      </c>
      <c r="C130">
        <v>181754848237.07001</v>
      </c>
      <c r="D130">
        <v>0</v>
      </c>
      <c r="E130">
        <v>0.83165699999999998</v>
      </c>
      <c r="F130">
        <v>0.24216399999999999</v>
      </c>
      <c r="G130">
        <v>0.22159300000000001</v>
      </c>
      <c r="I130">
        <v>1234561234</v>
      </c>
      <c r="J130">
        <v>0.67924499999999999</v>
      </c>
      <c r="K130">
        <v>0.83165699999999998</v>
      </c>
      <c r="L130">
        <v>0.42105300000000001</v>
      </c>
      <c r="M130">
        <v>0.35235499999999997</v>
      </c>
      <c r="N130">
        <v>0.395648</v>
      </c>
      <c r="O130">
        <v>0.23469000000000001</v>
      </c>
      <c r="P130">
        <v>0.24424599999999999</v>
      </c>
      <c r="Q130">
        <v>0.23157900000000001</v>
      </c>
      <c r="R130">
        <v>0.27777800000000002</v>
      </c>
      <c r="S130">
        <v>0.27777800000000002</v>
      </c>
      <c r="T130">
        <v>0.28925600000000001</v>
      </c>
      <c r="U130">
        <v>0.28318599999999999</v>
      </c>
      <c r="V130">
        <v>0.21052599999999999</v>
      </c>
      <c r="W130">
        <v>0.114286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65"/>
      <c r="BF130" s="65"/>
      <c r="BG130" s="65"/>
      <c r="BH130" s="65"/>
      <c r="BI130" s="65"/>
      <c r="BJ130" s="65"/>
      <c r="BK130" s="65"/>
      <c r="BL130" s="65"/>
      <c r="BM130" s="65"/>
      <c r="BN130" s="65"/>
      <c r="BO130" s="65"/>
      <c r="BP130" s="65"/>
      <c r="BQ130" s="65"/>
      <c r="BR130" s="65"/>
      <c r="BS130" s="65"/>
      <c r="BT130" s="65"/>
      <c r="BU130" s="65"/>
      <c r="BV130" s="65"/>
      <c r="BW130" s="65"/>
      <c r="BX130" s="65"/>
      <c r="BY130" s="65"/>
      <c r="BZ130" s="65"/>
      <c r="CA130" s="65"/>
      <c r="CB130" s="65"/>
      <c r="CC130" s="65"/>
      <c r="CD130" s="65"/>
      <c r="CE130" s="65"/>
      <c r="CF130" s="65"/>
      <c r="CG130" s="65"/>
      <c r="CH130" s="65"/>
      <c r="CI130" s="65"/>
      <c r="CJ130" s="65"/>
      <c r="CK130" s="65"/>
      <c r="CL130" s="65"/>
      <c r="CM130" s="65"/>
      <c r="CN130" s="65"/>
      <c r="CO130" s="65"/>
      <c r="CP130" s="65"/>
      <c r="CQ130" s="65"/>
      <c r="CR130" s="65"/>
      <c r="CS130" s="65"/>
      <c r="CT130" s="65"/>
      <c r="CU130" s="65"/>
      <c r="CV130" s="65"/>
      <c r="CW130" s="6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  <c r="DW130" s="65"/>
      <c r="DX130" s="65"/>
      <c r="DY130" s="65"/>
      <c r="DZ130" s="65"/>
      <c r="EA130" s="65"/>
      <c r="EB130" s="65"/>
      <c r="EC130" s="65"/>
      <c r="ED130" s="65"/>
      <c r="EE130" s="65"/>
      <c r="EF130" s="65"/>
      <c r="EG130" s="65"/>
      <c r="EH130" s="65"/>
      <c r="EI130" s="65"/>
      <c r="EJ130" s="65"/>
      <c r="EK130" s="65"/>
      <c r="EL130" s="65"/>
      <c r="EM130" s="65"/>
      <c r="EN130" s="65"/>
      <c r="EO130" s="65"/>
      <c r="EP130" s="65"/>
      <c r="EQ130" s="65"/>
      <c r="ER130" s="65"/>
      <c r="ES130" s="65"/>
      <c r="ET130" s="65"/>
      <c r="EU130" s="65"/>
      <c r="EV130" s="65"/>
      <c r="EW130" s="65"/>
      <c r="EX130" s="65"/>
      <c r="EY130" s="65"/>
      <c r="EZ130" s="65"/>
      <c r="FA130" s="65"/>
      <c r="FB130" s="65"/>
      <c r="FC130" s="65"/>
      <c r="FD130" s="65"/>
      <c r="FE130" s="65"/>
      <c r="FF130" s="65"/>
      <c r="FG130" s="65"/>
      <c r="FH130" s="65"/>
      <c r="FI130" s="65"/>
      <c r="FJ130" s="65"/>
      <c r="FK130" s="65"/>
      <c r="FL130" s="65"/>
      <c r="FM130" s="65"/>
      <c r="FN130" s="65"/>
      <c r="FO130" s="65"/>
      <c r="FP130" s="65"/>
      <c r="FQ130" s="65"/>
      <c r="FR130" s="65"/>
      <c r="FS130" s="65"/>
      <c r="FT130" s="65"/>
      <c r="FU130" s="65"/>
      <c r="FV130" s="65"/>
      <c r="FW130" s="65"/>
      <c r="FX130" s="65"/>
      <c r="FY130" s="65"/>
      <c r="FZ130" s="65"/>
      <c r="GA130" s="65"/>
      <c r="GB130" s="65"/>
      <c r="GC130" s="65"/>
      <c r="GD130" s="65"/>
      <c r="GE130" s="65"/>
      <c r="GF130" s="65"/>
      <c r="GG130" s="65"/>
      <c r="GH130" s="65"/>
    </row>
    <row r="131" spans="1:190" ht="16" x14ac:dyDescent="0.2">
      <c r="G131" t="s">
        <v>329</v>
      </c>
      <c r="I131">
        <v>5571310273.6248398</v>
      </c>
      <c r="J131">
        <v>1.9724539999999999</v>
      </c>
      <c r="K131">
        <v>2.660253</v>
      </c>
      <c r="L131">
        <v>0.80728500000000003</v>
      </c>
      <c r="M131">
        <v>0.49726999999999999</v>
      </c>
      <c r="N131">
        <v>0.692639</v>
      </c>
      <c r="O131">
        <v>-3.3729000000000002E-2</v>
      </c>
      <c r="P131">
        <v>9.3959999999999998E-3</v>
      </c>
      <c r="Q131">
        <v>-4.7768999999999999E-2</v>
      </c>
      <c r="R131">
        <v>0.160717</v>
      </c>
      <c r="S131">
        <v>0.160717</v>
      </c>
      <c r="T131">
        <v>0.21251600000000001</v>
      </c>
      <c r="U131">
        <v>0.18512200000000001</v>
      </c>
      <c r="V131">
        <v>-0.14277500000000001</v>
      </c>
      <c r="W131">
        <v>-0.57708800000000005</v>
      </c>
      <c r="X131">
        <v>-1.092835</v>
      </c>
      <c r="Y131">
        <v>-1.092835</v>
      </c>
      <c r="Z131">
        <v>-1.092835</v>
      </c>
      <c r="AA131">
        <v>-1.092835</v>
      </c>
      <c r="AB131">
        <v>-1.092835</v>
      </c>
      <c r="AC131">
        <v>-1.092835</v>
      </c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/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/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  <c r="DW131" s="65"/>
      <c r="DX131" s="65"/>
      <c r="DY131" s="65"/>
      <c r="DZ131" s="65"/>
      <c r="EA131" s="65"/>
      <c r="EB131" s="65"/>
      <c r="EC131" s="65"/>
      <c r="ED131" s="65"/>
      <c r="EE131" s="65"/>
      <c r="EF131" s="65"/>
      <c r="EG131" s="65"/>
      <c r="EH131" s="65"/>
      <c r="EI131" s="65"/>
      <c r="EJ131" s="65"/>
      <c r="EK131" s="65"/>
      <c r="EL131" s="65"/>
      <c r="EM131" s="65"/>
      <c r="EN131" s="65"/>
      <c r="EO131" s="65"/>
      <c r="EP131" s="65"/>
      <c r="EQ131" s="65"/>
      <c r="ER131" s="65"/>
      <c r="ES131" s="65"/>
      <c r="ET131" s="65"/>
      <c r="EU131" s="65"/>
      <c r="EV131" s="65"/>
      <c r="EW131" s="65"/>
      <c r="EX131" s="65"/>
      <c r="EY131" s="65"/>
      <c r="EZ131" s="65"/>
      <c r="FA131" s="65"/>
      <c r="FB131" s="65"/>
      <c r="FC131" s="65"/>
      <c r="FD131" s="65"/>
      <c r="FE131" s="65"/>
      <c r="FF131" s="65"/>
      <c r="FG131" s="65"/>
      <c r="FH131" s="65"/>
      <c r="FI131" s="65"/>
      <c r="FJ131" s="65"/>
      <c r="FK131" s="65"/>
      <c r="FL131" s="65"/>
      <c r="FM131" s="65"/>
      <c r="FN131" s="65"/>
      <c r="FO131" s="65"/>
      <c r="FP131" s="65"/>
      <c r="FQ131" s="65"/>
      <c r="FR131" s="65"/>
      <c r="FS131" s="65"/>
      <c r="FT131" s="65"/>
      <c r="FU131" s="65"/>
      <c r="FV131" s="65"/>
      <c r="FW131" s="65"/>
      <c r="FX131" s="65"/>
      <c r="FY131" s="65"/>
      <c r="FZ131" s="65"/>
      <c r="GA131" s="65"/>
      <c r="GB131" s="65"/>
      <c r="GC131" s="65"/>
      <c r="GD131" s="65"/>
      <c r="GE131" s="65"/>
      <c r="GF131" s="65"/>
      <c r="GG131" s="65"/>
      <c r="GH131" s="65"/>
    </row>
    <row r="132" spans="1:190" ht="16" x14ac:dyDescent="0.2">
      <c r="A132" t="s">
        <v>344</v>
      </c>
      <c r="B132" t="s">
        <v>345</v>
      </c>
      <c r="C132" t="s">
        <v>327</v>
      </c>
      <c r="D132" t="s">
        <v>215</v>
      </c>
      <c r="E132" t="s">
        <v>216</v>
      </c>
      <c r="F132" t="s">
        <v>328</v>
      </c>
      <c r="G132" t="s">
        <v>263</v>
      </c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  <c r="BM132" s="65"/>
      <c r="BN132" s="65"/>
      <c r="BO132" s="65"/>
      <c r="BP132" s="65"/>
      <c r="BQ132" s="65"/>
      <c r="BR132" s="65"/>
      <c r="BS132" s="65"/>
      <c r="BT132" s="65"/>
      <c r="BU132" s="65"/>
      <c r="BV132" s="65"/>
      <c r="BW132" s="65"/>
      <c r="BX132" s="65"/>
      <c r="BY132" s="65"/>
      <c r="BZ132" s="65"/>
      <c r="CA132" s="65"/>
      <c r="CB132" s="65"/>
      <c r="CC132" s="65"/>
      <c r="CD132" s="65"/>
      <c r="CE132" s="65"/>
      <c r="CF132" s="65"/>
      <c r="CG132" s="65"/>
      <c r="CH132" s="65"/>
      <c r="CI132" s="65"/>
      <c r="CJ132" s="65"/>
      <c r="CK132" s="65"/>
      <c r="CL132" s="65"/>
      <c r="CM132" s="65"/>
      <c r="CN132" s="65"/>
      <c r="CO132" s="65"/>
      <c r="CP132" s="65"/>
      <c r="CQ132" s="65"/>
      <c r="CR132" s="65"/>
      <c r="CS132" s="65"/>
      <c r="CT132" s="65"/>
      <c r="CU132" s="65"/>
      <c r="CV132" s="65"/>
      <c r="CW132" s="65"/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  <c r="DW132" s="65"/>
      <c r="DX132" s="65"/>
      <c r="DY132" s="65"/>
      <c r="DZ132" s="65"/>
      <c r="EA132" s="65"/>
      <c r="EB132" s="65"/>
      <c r="EC132" s="65"/>
      <c r="ED132" s="65"/>
      <c r="EE132" s="65"/>
      <c r="EF132" s="65"/>
      <c r="EG132" s="65"/>
      <c r="EH132" s="65"/>
      <c r="EI132" s="65"/>
      <c r="EJ132" s="65"/>
      <c r="EK132" s="65"/>
      <c r="EL132" s="65"/>
      <c r="EM132" s="65"/>
      <c r="EN132" s="65"/>
      <c r="EO132" s="65"/>
      <c r="EP132" s="65"/>
      <c r="EQ132" s="65"/>
      <c r="ER132" s="65"/>
      <c r="ES132" s="65"/>
      <c r="ET132" s="65"/>
      <c r="EU132" s="65"/>
      <c r="EV132" s="65"/>
      <c r="EW132" s="65"/>
      <c r="EX132" s="65"/>
      <c r="EY132" s="65"/>
      <c r="EZ132" s="65"/>
      <c r="FA132" s="65"/>
      <c r="FB132" s="65"/>
      <c r="FC132" s="65"/>
      <c r="FD132" s="65"/>
      <c r="FE132" s="65"/>
      <c r="FF132" s="65"/>
      <c r="FG132" s="65"/>
      <c r="FH132" s="65"/>
      <c r="FI132" s="65"/>
      <c r="FJ132" s="65"/>
      <c r="FK132" s="65"/>
      <c r="FL132" s="65"/>
      <c r="FM132" s="65"/>
      <c r="FN132" s="65"/>
      <c r="FO132" s="65"/>
      <c r="FP132" s="65"/>
      <c r="FQ132" s="65"/>
      <c r="FR132" s="65"/>
      <c r="FS132" s="65"/>
      <c r="FT132" s="65"/>
      <c r="FU132" s="65"/>
      <c r="FV132" s="65"/>
      <c r="FW132" s="65"/>
      <c r="FX132" s="65"/>
      <c r="FY132" s="65"/>
      <c r="FZ132" s="65"/>
      <c r="GA132" s="65"/>
      <c r="GB132" s="65"/>
      <c r="GC132" s="65"/>
      <c r="GD132" s="65"/>
      <c r="GE132" s="65"/>
      <c r="GF132" s="65"/>
      <c r="GG132" s="65"/>
      <c r="GH132" s="65"/>
    </row>
    <row r="133" spans="1:190" ht="16" x14ac:dyDescent="0.2">
      <c r="A133">
        <v>1234561234</v>
      </c>
      <c r="B133">
        <v>0.40470400000000001</v>
      </c>
      <c r="C133">
        <v>261928883705.10999</v>
      </c>
      <c r="D133">
        <v>0</v>
      </c>
      <c r="E133">
        <v>0.471335</v>
      </c>
      <c r="F133">
        <v>0.183173</v>
      </c>
      <c r="G133">
        <v>0.14905099999999999</v>
      </c>
      <c r="I133">
        <v>1234561234</v>
      </c>
      <c r="J133">
        <v>0.471335</v>
      </c>
      <c r="K133">
        <v>0.44479400000000002</v>
      </c>
      <c r="L133">
        <v>0.35070699999999999</v>
      </c>
      <c r="M133">
        <v>0.314303</v>
      </c>
      <c r="N133">
        <v>0.23164299999999999</v>
      </c>
      <c r="O133">
        <v>0.22891800000000001</v>
      </c>
      <c r="P133">
        <v>0.207402</v>
      </c>
      <c r="Q133">
        <v>0.22269800000000001</v>
      </c>
      <c r="R133">
        <v>0.250888</v>
      </c>
      <c r="S133">
        <v>0.250888</v>
      </c>
      <c r="T133">
        <v>0.284835</v>
      </c>
      <c r="U133">
        <v>0.21962100000000001</v>
      </c>
      <c r="V133">
        <v>0.12787499999999999</v>
      </c>
      <c r="W133">
        <v>5.7549999999999997E-2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5"/>
      <c r="BN133" s="65"/>
      <c r="BO133" s="65"/>
      <c r="BP133" s="65"/>
      <c r="BQ133" s="65"/>
      <c r="BR133" s="65"/>
      <c r="BS133" s="65"/>
      <c r="BT133" s="65"/>
      <c r="BU133" s="65"/>
      <c r="BV133" s="65"/>
      <c r="BW133" s="65"/>
      <c r="BX133" s="65"/>
      <c r="BY133" s="65"/>
      <c r="BZ133" s="65"/>
      <c r="CA133" s="65"/>
      <c r="CB133" s="65"/>
      <c r="CC133" s="65"/>
      <c r="CD133" s="65"/>
      <c r="CE133" s="65"/>
      <c r="CF133" s="65"/>
      <c r="CG133" s="65"/>
      <c r="CH133" s="65"/>
      <c r="CI133" s="65"/>
      <c r="CJ133" s="65"/>
      <c r="CK133" s="65"/>
      <c r="CL133" s="65"/>
      <c r="CM133" s="65"/>
      <c r="CN133" s="65"/>
      <c r="CO133" s="65"/>
      <c r="CP133" s="65"/>
      <c r="CQ133" s="65"/>
      <c r="CR133" s="65"/>
      <c r="CS133" s="65"/>
      <c r="CT133" s="65"/>
      <c r="CU133" s="65"/>
      <c r="CV133" s="65"/>
      <c r="CW133" s="6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  <c r="DW133" s="65"/>
      <c r="DX133" s="65"/>
      <c r="DY133" s="65"/>
      <c r="DZ133" s="65"/>
      <c r="EA133" s="65"/>
      <c r="EB133" s="65"/>
      <c r="EC133" s="65"/>
      <c r="ED133" s="65"/>
      <c r="EE133" s="65"/>
      <c r="EF133" s="65"/>
      <c r="EG133" s="65"/>
      <c r="EH133" s="65"/>
      <c r="EI133" s="65"/>
      <c r="EJ133" s="65"/>
      <c r="EK133" s="65"/>
      <c r="EL133" s="65"/>
      <c r="EM133" s="65"/>
      <c r="EN133" s="65"/>
      <c r="EO133" s="65"/>
      <c r="EP133" s="65"/>
      <c r="EQ133" s="65"/>
      <c r="ER133" s="65"/>
      <c r="ES133" s="65"/>
      <c r="ET133" s="65"/>
      <c r="EU133" s="65"/>
      <c r="EV133" s="65"/>
      <c r="EW133" s="65"/>
      <c r="EX133" s="65"/>
      <c r="EY133" s="65"/>
      <c r="EZ133" s="65"/>
      <c r="FA133" s="65"/>
      <c r="FB133" s="65"/>
      <c r="FC133" s="65"/>
      <c r="FD133" s="65"/>
      <c r="FE133" s="65"/>
      <c r="FF133" s="65"/>
      <c r="FG133" s="65"/>
      <c r="FH133" s="65"/>
      <c r="FI133" s="65"/>
      <c r="FJ133" s="65"/>
      <c r="FK133" s="65"/>
      <c r="FL133" s="65"/>
      <c r="FM133" s="65"/>
      <c r="FN133" s="65"/>
      <c r="FO133" s="65"/>
      <c r="FP133" s="65"/>
      <c r="FQ133" s="65"/>
      <c r="FR133" s="65"/>
      <c r="FS133" s="65"/>
      <c r="FT133" s="65"/>
      <c r="FU133" s="65"/>
      <c r="FV133" s="65"/>
      <c r="FW133" s="65"/>
      <c r="FX133" s="65"/>
      <c r="FY133" s="65"/>
      <c r="FZ133" s="65"/>
      <c r="GA133" s="65"/>
      <c r="GB133" s="65"/>
      <c r="GC133" s="65"/>
      <c r="GD133" s="65"/>
      <c r="GE133" s="65"/>
      <c r="GF133" s="65"/>
      <c r="GG133" s="65"/>
      <c r="GH133" s="65"/>
    </row>
    <row r="134" spans="1:190" ht="16" x14ac:dyDescent="0.2">
      <c r="G134" t="s">
        <v>329</v>
      </c>
      <c r="I134">
        <v>8282808418.75702</v>
      </c>
      <c r="J134">
        <v>1.933308</v>
      </c>
      <c r="K134">
        <v>1.7552460000000001</v>
      </c>
      <c r="L134">
        <v>1.1240019999999999</v>
      </c>
      <c r="M134">
        <v>0.87976900000000002</v>
      </c>
      <c r="N134">
        <v>0.32518999999999998</v>
      </c>
      <c r="O134">
        <v>0.30691200000000002</v>
      </c>
      <c r="P134">
        <v>0.16255700000000001</v>
      </c>
      <c r="Q134">
        <v>0.265177</v>
      </c>
      <c r="R134">
        <v>0.45431100000000002</v>
      </c>
      <c r="S134">
        <v>0.45431100000000002</v>
      </c>
      <c r="T134">
        <v>0.68206500000000003</v>
      </c>
      <c r="U134">
        <v>0.244537</v>
      </c>
      <c r="V134">
        <v>-0.37100300000000003</v>
      </c>
      <c r="W134">
        <v>-0.84281799999999996</v>
      </c>
      <c r="X134">
        <v>-1.2289270000000001</v>
      </c>
      <c r="Y134">
        <v>-1.2289270000000001</v>
      </c>
      <c r="Z134">
        <v>-1.2289270000000001</v>
      </c>
      <c r="AA134">
        <v>-1.2289270000000001</v>
      </c>
      <c r="AB134">
        <v>-1.2289270000000001</v>
      </c>
      <c r="AC134">
        <v>-1.2289270000000001</v>
      </c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  <c r="BM134" s="65"/>
      <c r="BN134" s="65"/>
      <c r="BO134" s="65"/>
      <c r="BP134" s="65"/>
      <c r="BQ134" s="65"/>
      <c r="BR134" s="65"/>
      <c r="BS134" s="65"/>
      <c r="BT134" s="65"/>
      <c r="BU134" s="65"/>
      <c r="BV134" s="65"/>
      <c r="BW134" s="65"/>
      <c r="BX134" s="65"/>
      <c r="BY134" s="65"/>
      <c r="BZ134" s="65"/>
      <c r="CA134" s="65"/>
      <c r="CB134" s="65"/>
      <c r="CC134" s="65"/>
      <c r="CD134" s="65"/>
      <c r="CE134" s="65"/>
      <c r="CF134" s="65"/>
      <c r="CG134" s="65"/>
      <c r="CH134" s="65"/>
      <c r="CI134" s="65"/>
      <c r="CJ134" s="65"/>
      <c r="CK134" s="65"/>
      <c r="CL134" s="65"/>
      <c r="CM134" s="65"/>
      <c r="CN134" s="65"/>
      <c r="CO134" s="65"/>
      <c r="CP134" s="65"/>
      <c r="CQ134" s="65"/>
      <c r="CR134" s="65"/>
      <c r="CS134" s="65"/>
      <c r="CT134" s="65"/>
      <c r="CU134" s="65"/>
      <c r="CV134" s="65"/>
      <c r="CW134" s="6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  <c r="DW134" s="65"/>
      <c r="DX134" s="65"/>
      <c r="DY134" s="65"/>
      <c r="DZ134" s="65"/>
      <c r="EA134" s="65"/>
      <c r="EB134" s="65"/>
      <c r="EC134" s="65"/>
      <c r="ED134" s="65"/>
      <c r="EE134" s="65"/>
      <c r="EF134" s="65"/>
      <c r="EG134" s="65"/>
      <c r="EH134" s="65"/>
      <c r="EI134" s="65"/>
      <c r="EJ134" s="65"/>
      <c r="EK134" s="65"/>
      <c r="EL134" s="65"/>
      <c r="EM134" s="65"/>
      <c r="EN134" s="65"/>
      <c r="EO134" s="65"/>
      <c r="EP134" s="65"/>
      <c r="EQ134" s="65"/>
      <c r="ER134" s="65"/>
      <c r="ES134" s="65"/>
      <c r="ET134" s="65"/>
      <c r="EU134" s="65"/>
      <c r="EV134" s="65"/>
      <c r="EW134" s="65"/>
      <c r="EX134" s="65"/>
      <c r="EY134" s="65"/>
      <c r="EZ134" s="65"/>
      <c r="FA134" s="65"/>
      <c r="FB134" s="65"/>
      <c r="FC134" s="65"/>
      <c r="FD134" s="65"/>
      <c r="FE134" s="65"/>
      <c r="FF134" s="65"/>
      <c r="FG134" s="65"/>
      <c r="FH134" s="65"/>
      <c r="FI134" s="65"/>
      <c r="FJ134" s="65"/>
      <c r="FK134" s="65"/>
      <c r="FL134" s="65"/>
      <c r="FM134" s="65"/>
      <c r="FN134" s="65"/>
      <c r="FO134" s="65"/>
      <c r="FP134" s="65"/>
      <c r="FQ134" s="65"/>
      <c r="FR134" s="65"/>
      <c r="FS134" s="65"/>
      <c r="FT134" s="65"/>
      <c r="FU134" s="65"/>
      <c r="FV134" s="65"/>
      <c r="FW134" s="65"/>
      <c r="FX134" s="65"/>
      <c r="FY134" s="65"/>
      <c r="FZ134" s="65"/>
      <c r="GA134" s="65"/>
      <c r="GB134" s="65"/>
      <c r="GC134" s="65"/>
      <c r="GD134" s="65"/>
      <c r="GE134" s="65"/>
      <c r="GF134" s="65"/>
      <c r="GG134" s="65"/>
      <c r="GH134" s="65"/>
    </row>
    <row r="135" spans="1:190" ht="16" x14ac:dyDescent="0.2">
      <c r="A135" t="s">
        <v>346</v>
      </c>
      <c r="B135" t="s">
        <v>347</v>
      </c>
      <c r="C135" t="s">
        <v>327</v>
      </c>
      <c r="D135" t="s">
        <v>215</v>
      </c>
      <c r="E135" t="s">
        <v>216</v>
      </c>
      <c r="F135" t="s">
        <v>328</v>
      </c>
      <c r="G135" t="s">
        <v>263</v>
      </c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  <c r="BM135" s="65"/>
      <c r="BN135" s="65"/>
      <c r="BO135" s="65"/>
      <c r="BP135" s="65"/>
      <c r="BQ135" s="65"/>
      <c r="BR135" s="65"/>
      <c r="BS135" s="65"/>
      <c r="BT135" s="65"/>
      <c r="BU135" s="65"/>
      <c r="BV135" s="65"/>
      <c r="BW135" s="65"/>
      <c r="BX135" s="65"/>
      <c r="BY135" s="65"/>
      <c r="BZ135" s="65"/>
      <c r="CA135" s="65"/>
      <c r="CB135" s="65"/>
      <c r="CC135" s="65"/>
      <c r="CD135" s="65"/>
      <c r="CE135" s="65"/>
      <c r="CF135" s="65"/>
      <c r="CG135" s="65"/>
      <c r="CH135" s="65"/>
      <c r="CI135" s="65"/>
      <c r="CJ135" s="65"/>
      <c r="CK135" s="65"/>
      <c r="CL135" s="65"/>
      <c r="CM135" s="65"/>
      <c r="CN135" s="65"/>
      <c r="CO135" s="65"/>
      <c r="CP135" s="65"/>
      <c r="CQ135" s="65"/>
      <c r="CR135" s="65"/>
      <c r="CS135" s="65"/>
      <c r="CT135" s="65"/>
      <c r="CU135" s="65"/>
      <c r="CV135" s="65"/>
      <c r="CW135" s="6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  <c r="DW135" s="65"/>
      <c r="DX135" s="65"/>
      <c r="DY135" s="65"/>
      <c r="DZ135" s="65"/>
      <c r="EA135" s="65"/>
      <c r="EB135" s="65"/>
      <c r="EC135" s="65"/>
      <c r="ED135" s="65"/>
      <c r="EE135" s="65"/>
      <c r="EF135" s="65"/>
      <c r="EG135" s="65"/>
      <c r="EH135" s="65"/>
      <c r="EI135" s="65"/>
      <c r="EJ135" s="65"/>
      <c r="EK135" s="65"/>
      <c r="EL135" s="65"/>
      <c r="EM135" s="65"/>
      <c r="EN135" s="65"/>
      <c r="EO135" s="65"/>
      <c r="EP135" s="65"/>
      <c r="EQ135" s="65"/>
      <c r="ER135" s="65"/>
      <c r="ES135" s="65"/>
      <c r="ET135" s="65"/>
      <c r="EU135" s="65"/>
      <c r="EV135" s="65"/>
      <c r="EW135" s="65"/>
      <c r="EX135" s="65"/>
      <c r="EY135" s="65"/>
      <c r="EZ135" s="65"/>
      <c r="FA135" s="65"/>
      <c r="FB135" s="65"/>
      <c r="FC135" s="65"/>
      <c r="FD135" s="65"/>
      <c r="FE135" s="65"/>
      <c r="FF135" s="65"/>
      <c r="FG135" s="65"/>
      <c r="FH135" s="65"/>
      <c r="FI135" s="65"/>
      <c r="FJ135" s="65"/>
      <c r="FK135" s="65"/>
      <c r="FL135" s="65"/>
      <c r="FM135" s="65"/>
      <c r="FN135" s="65"/>
      <c r="FO135" s="65"/>
      <c r="FP135" s="65"/>
      <c r="FQ135" s="65"/>
      <c r="FR135" s="65"/>
      <c r="FS135" s="65"/>
      <c r="FT135" s="65"/>
      <c r="FU135" s="65"/>
      <c r="FV135" s="65"/>
      <c r="FW135" s="65"/>
      <c r="FX135" s="65"/>
      <c r="FY135" s="65"/>
      <c r="FZ135" s="65"/>
      <c r="GA135" s="65"/>
      <c r="GB135" s="65"/>
      <c r="GC135" s="65"/>
      <c r="GD135" s="65"/>
      <c r="GE135" s="65"/>
      <c r="GF135" s="65"/>
      <c r="GG135" s="65"/>
      <c r="GH135" s="65"/>
    </row>
    <row r="136" spans="1:190" ht="16" x14ac:dyDescent="0.2">
      <c r="A136">
        <v>1234561234</v>
      </c>
      <c r="B136">
        <v>0.34710400000000002</v>
      </c>
      <c r="C136">
        <v>493755232249.88098</v>
      </c>
      <c r="D136">
        <v>0.25003500000000001</v>
      </c>
      <c r="E136">
        <v>1.3572439999999999</v>
      </c>
      <c r="F136">
        <v>0.80794900000000003</v>
      </c>
      <c r="G136">
        <v>0.334509</v>
      </c>
      <c r="I136">
        <v>1234561234</v>
      </c>
      <c r="J136">
        <v>0.25003500000000001</v>
      </c>
      <c r="K136">
        <v>0.298703</v>
      </c>
      <c r="L136">
        <v>0.40359099999999998</v>
      </c>
      <c r="M136">
        <v>0.49134299999999997</v>
      </c>
      <c r="N136">
        <v>0.67558300000000004</v>
      </c>
      <c r="O136">
        <v>0.60545499999999997</v>
      </c>
      <c r="P136">
        <v>0.71080200000000004</v>
      </c>
      <c r="Q136">
        <v>0.61667700000000003</v>
      </c>
      <c r="R136">
        <v>0.65386900000000003</v>
      </c>
      <c r="S136">
        <v>0.65386900000000003</v>
      </c>
      <c r="T136">
        <v>0.57151799999999997</v>
      </c>
      <c r="U136">
        <v>0.93577100000000002</v>
      </c>
      <c r="V136">
        <v>0.902999</v>
      </c>
      <c r="W136">
        <v>1.0666949999999999</v>
      </c>
      <c r="X136">
        <v>1.078076</v>
      </c>
      <c r="Y136">
        <v>1.3312079999999999</v>
      </c>
      <c r="Z136">
        <v>1.0811900000000001</v>
      </c>
      <c r="AA136">
        <v>1.313679</v>
      </c>
      <c r="AB136">
        <v>1.3572439999999999</v>
      </c>
      <c r="AC136">
        <v>1.1606650000000001</v>
      </c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  <c r="BM136" s="65"/>
      <c r="BN136" s="65"/>
      <c r="BO136" s="65"/>
      <c r="BP136" s="65"/>
      <c r="BQ136" s="65"/>
      <c r="BR136" s="65"/>
      <c r="BS136" s="65"/>
      <c r="BT136" s="65"/>
      <c r="BU136" s="65"/>
      <c r="BV136" s="65"/>
      <c r="BW136" s="65"/>
      <c r="BX136" s="65"/>
      <c r="BY136" s="65"/>
      <c r="BZ136" s="65"/>
      <c r="CA136" s="65"/>
      <c r="CB136" s="65"/>
      <c r="CC136" s="65"/>
      <c r="CD136" s="65"/>
      <c r="CE136" s="65"/>
      <c r="CF136" s="65"/>
      <c r="CG136" s="65"/>
      <c r="CH136" s="65"/>
      <c r="CI136" s="65"/>
      <c r="CJ136" s="65"/>
      <c r="CK136" s="65"/>
      <c r="CL136" s="65"/>
      <c r="CM136" s="65"/>
      <c r="CN136" s="65"/>
      <c r="CO136" s="65"/>
      <c r="CP136" s="65"/>
      <c r="CQ136" s="65"/>
      <c r="CR136" s="65"/>
      <c r="CS136" s="65"/>
      <c r="CT136" s="65"/>
      <c r="CU136" s="65"/>
      <c r="CV136" s="65"/>
      <c r="CW136" s="6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  <c r="DW136" s="65"/>
      <c r="DX136" s="65"/>
      <c r="DY136" s="65"/>
      <c r="DZ136" s="65"/>
      <c r="EA136" s="65"/>
      <c r="EB136" s="65"/>
      <c r="EC136" s="65"/>
      <c r="ED136" s="65"/>
      <c r="EE136" s="65"/>
      <c r="EF136" s="65"/>
      <c r="EG136" s="65"/>
      <c r="EH136" s="65"/>
      <c r="EI136" s="65"/>
      <c r="EJ136" s="65"/>
      <c r="EK136" s="65"/>
      <c r="EL136" s="65"/>
      <c r="EM136" s="65"/>
      <c r="EN136" s="65"/>
      <c r="EO136" s="65"/>
      <c r="EP136" s="65"/>
      <c r="EQ136" s="65"/>
      <c r="ER136" s="65"/>
      <c r="ES136" s="65"/>
      <c r="ET136" s="65"/>
      <c r="EU136" s="65"/>
      <c r="EV136" s="65"/>
      <c r="EW136" s="65"/>
      <c r="EX136" s="65"/>
      <c r="EY136" s="65"/>
      <c r="EZ136" s="65"/>
      <c r="FA136" s="65"/>
      <c r="FB136" s="65"/>
      <c r="FC136" s="65"/>
      <c r="FD136" s="65"/>
      <c r="FE136" s="65"/>
      <c r="FF136" s="65"/>
      <c r="FG136" s="65"/>
      <c r="FH136" s="65"/>
      <c r="FI136" s="65"/>
      <c r="FJ136" s="65"/>
      <c r="FK136" s="65"/>
      <c r="FL136" s="65"/>
      <c r="FM136" s="65"/>
      <c r="FN136" s="65"/>
      <c r="FO136" s="65"/>
      <c r="FP136" s="65"/>
      <c r="FQ136" s="65"/>
      <c r="FR136" s="65"/>
      <c r="FS136" s="65"/>
      <c r="FT136" s="65"/>
      <c r="FU136" s="65"/>
      <c r="FV136" s="65"/>
      <c r="FW136" s="65"/>
      <c r="FX136" s="65"/>
      <c r="FY136" s="65"/>
      <c r="FZ136" s="65"/>
      <c r="GA136" s="65"/>
      <c r="GB136" s="65"/>
      <c r="GC136" s="65"/>
      <c r="GD136" s="65"/>
      <c r="GE136" s="65"/>
      <c r="GF136" s="65"/>
      <c r="GG136" s="65"/>
      <c r="GH136" s="65"/>
    </row>
    <row r="137" spans="1:190" ht="16" x14ac:dyDescent="0.2">
      <c r="G137" t="s">
        <v>329</v>
      </c>
      <c r="I137">
        <v>3690671137.1414599</v>
      </c>
      <c r="J137">
        <v>-1.6678599999999999</v>
      </c>
      <c r="K137">
        <v>-1.5223709999999999</v>
      </c>
      <c r="L137">
        <v>-1.208809</v>
      </c>
      <c r="M137">
        <v>-0.94647999999999999</v>
      </c>
      <c r="N137">
        <v>-0.3957</v>
      </c>
      <c r="O137">
        <v>-0.60534600000000005</v>
      </c>
      <c r="P137">
        <v>-0.29041499999999998</v>
      </c>
      <c r="Q137">
        <v>-0.57179899999999995</v>
      </c>
      <c r="R137">
        <v>-0.460615</v>
      </c>
      <c r="S137">
        <v>-0.460615</v>
      </c>
      <c r="T137">
        <v>-0.70679999999999998</v>
      </c>
      <c r="U137">
        <v>0.38211899999999999</v>
      </c>
      <c r="V137">
        <v>0.28414899999999998</v>
      </c>
      <c r="W137">
        <v>0.77351300000000001</v>
      </c>
      <c r="X137">
        <v>0.807535</v>
      </c>
      <c r="Y137">
        <v>1.564263</v>
      </c>
      <c r="Z137">
        <v>0.81684400000000001</v>
      </c>
      <c r="AA137">
        <v>1.511862</v>
      </c>
      <c r="AB137">
        <v>1.6420950000000001</v>
      </c>
      <c r="AC137">
        <v>1.05443</v>
      </c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  <c r="CD137" s="65"/>
      <c r="CE137" s="65"/>
      <c r="CF137" s="65"/>
      <c r="CG137" s="65"/>
      <c r="CH137" s="65"/>
      <c r="CI137" s="65"/>
      <c r="CJ137" s="65"/>
      <c r="CK137" s="65"/>
      <c r="CL137" s="65"/>
      <c r="CM137" s="65"/>
      <c r="CN137" s="65"/>
      <c r="CO137" s="65"/>
      <c r="CP137" s="65"/>
      <c r="CQ137" s="65"/>
      <c r="CR137" s="65"/>
      <c r="CS137" s="65"/>
      <c r="CT137" s="65"/>
      <c r="CU137" s="65"/>
      <c r="CV137" s="65"/>
      <c r="CW137" s="6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  <c r="DW137" s="65"/>
      <c r="DX137" s="65"/>
      <c r="DY137" s="65"/>
      <c r="DZ137" s="65"/>
      <c r="EA137" s="65"/>
      <c r="EB137" s="65"/>
      <c r="EC137" s="65"/>
      <c r="ED137" s="65"/>
      <c r="EE137" s="65"/>
      <c r="EF137" s="65"/>
      <c r="EG137" s="65"/>
      <c r="EH137" s="65"/>
      <c r="EI137" s="65"/>
      <c r="EJ137" s="65"/>
      <c r="EK137" s="65"/>
      <c r="EL137" s="65"/>
      <c r="EM137" s="65"/>
      <c r="EN137" s="65"/>
      <c r="EO137" s="65"/>
      <c r="EP137" s="65"/>
      <c r="EQ137" s="65"/>
      <c r="ER137" s="65"/>
      <c r="ES137" s="65"/>
      <c r="ET137" s="65"/>
      <c r="EU137" s="65"/>
      <c r="EV137" s="65"/>
      <c r="EW137" s="65"/>
      <c r="EX137" s="65"/>
      <c r="EY137" s="65"/>
      <c r="EZ137" s="65"/>
      <c r="FA137" s="65"/>
      <c r="FB137" s="65"/>
      <c r="FC137" s="65"/>
      <c r="FD137" s="65"/>
      <c r="FE137" s="65"/>
      <c r="FF137" s="65"/>
      <c r="FG137" s="65"/>
      <c r="FH137" s="65"/>
      <c r="FI137" s="65"/>
      <c r="FJ137" s="65"/>
      <c r="FK137" s="65"/>
      <c r="FL137" s="65"/>
      <c r="FM137" s="65"/>
      <c r="FN137" s="65"/>
      <c r="FO137" s="65"/>
      <c r="FP137" s="65"/>
      <c r="FQ137" s="65"/>
      <c r="FR137" s="65"/>
      <c r="FS137" s="65"/>
      <c r="FT137" s="65"/>
      <c r="FU137" s="65"/>
      <c r="FV137" s="65"/>
      <c r="FW137" s="65"/>
      <c r="FX137" s="65"/>
      <c r="FY137" s="65"/>
      <c r="FZ137" s="65"/>
      <c r="GA137" s="65"/>
      <c r="GB137" s="65"/>
      <c r="GC137" s="65"/>
      <c r="GD137" s="65"/>
      <c r="GE137" s="65"/>
      <c r="GF137" s="65"/>
      <c r="GG137" s="65"/>
      <c r="GH137" s="65"/>
    </row>
    <row r="138" spans="1:190" ht="16" x14ac:dyDescent="0.2">
      <c r="A138" t="s">
        <v>348</v>
      </c>
      <c r="B138" t="s">
        <v>349</v>
      </c>
      <c r="C138" t="s">
        <v>327</v>
      </c>
      <c r="D138" t="s">
        <v>215</v>
      </c>
      <c r="E138" t="s">
        <v>216</v>
      </c>
      <c r="F138" t="s">
        <v>328</v>
      </c>
      <c r="G138" t="s">
        <v>263</v>
      </c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  <c r="EQ138" s="65"/>
      <c r="ER138" s="65"/>
      <c r="ES138" s="65"/>
      <c r="ET138" s="65"/>
      <c r="EU138" s="65"/>
      <c r="EV138" s="65"/>
      <c r="EW138" s="65"/>
      <c r="EX138" s="65"/>
      <c r="EY138" s="65"/>
      <c r="EZ138" s="65"/>
      <c r="FA138" s="65"/>
      <c r="FB138" s="65"/>
      <c r="FC138" s="65"/>
      <c r="FD138" s="65"/>
      <c r="FE138" s="65"/>
      <c r="FF138" s="65"/>
      <c r="FG138" s="65"/>
      <c r="FH138" s="65"/>
      <c r="FI138" s="65"/>
      <c r="FJ138" s="65"/>
      <c r="FK138" s="65"/>
      <c r="FL138" s="65"/>
      <c r="FM138" s="65"/>
      <c r="FN138" s="65"/>
      <c r="FO138" s="65"/>
      <c r="FP138" s="65"/>
      <c r="FQ138" s="65"/>
      <c r="FR138" s="65"/>
      <c r="FS138" s="65"/>
      <c r="FT138" s="65"/>
      <c r="FU138" s="65"/>
      <c r="FV138" s="65"/>
      <c r="FW138" s="65"/>
      <c r="FX138" s="65"/>
      <c r="FY138" s="65"/>
      <c r="FZ138" s="65"/>
      <c r="GA138" s="65"/>
      <c r="GB138" s="65"/>
      <c r="GC138" s="65"/>
      <c r="GD138" s="65"/>
      <c r="GE138" s="65"/>
      <c r="GF138" s="65"/>
      <c r="GG138" s="65"/>
      <c r="GH138" s="65"/>
    </row>
    <row r="139" spans="1:190" ht="16" x14ac:dyDescent="0.2">
      <c r="A139">
        <v>2.3528820000000001</v>
      </c>
      <c r="B139">
        <v>2.4572669999999999</v>
      </c>
      <c r="C139">
        <v>-9.9999999999999995E-7</v>
      </c>
      <c r="D139">
        <v>1.446898</v>
      </c>
      <c r="E139">
        <v>4.7141409999999997</v>
      </c>
      <c r="F139">
        <v>2.7539699999999998</v>
      </c>
      <c r="G139">
        <v>0.83792</v>
      </c>
      <c r="I139">
        <v>2.3528820000000001</v>
      </c>
      <c r="J139">
        <v>2.3528820000000001</v>
      </c>
      <c r="K139">
        <v>2.4734020000000001</v>
      </c>
      <c r="L139">
        <v>2.504022</v>
      </c>
      <c r="M139">
        <v>2.7117619999999998</v>
      </c>
      <c r="N139">
        <v>2.6029119999999999</v>
      </c>
      <c r="O139">
        <v>2.6036700000000002</v>
      </c>
      <c r="P139">
        <v>2.129346</v>
      </c>
      <c r="Q139">
        <v>1.446898</v>
      </c>
      <c r="R139">
        <v>1.6910000000000001</v>
      </c>
      <c r="S139">
        <v>1.6910000000000001</v>
      </c>
      <c r="T139">
        <v>2.1838510000000002</v>
      </c>
      <c r="U139">
        <v>2.8877769999999998</v>
      </c>
      <c r="V139">
        <v>4.7141409999999997</v>
      </c>
      <c r="W139">
        <v>4.2201950000000004</v>
      </c>
      <c r="X139">
        <v>3.811677</v>
      </c>
      <c r="Y139">
        <v>4.237088</v>
      </c>
      <c r="Z139">
        <v>3.1069209999999998</v>
      </c>
      <c r="AA139">
        <v>2.4655770000000001</v>
      </c>
      <c r="AB139">
        <v>2.7729499999999998</v>
      </c>
      <c r="AC139">
        <v>2.873408</v>
      </c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  <c r="BM139" s="65"/>
      <c r="BN139" s="65"/>
      <c r="BO139" s="65"/>
      <c r="BP139" s="65"/>
      <c r="BQ139" s="65"/>
      <c r="BR139" s="65"/>
      <c r="BS139" s="65"/>
      <c r="BT139" s="65"/>
      <c r="BU139" s="65"/>
      <c r="BV139" s="65"/>
      <c r="BW139" s="65"/>
      <c r="BX139" s="65"/>
      <c r="BY139" s="65"/>
      <c r="BZ139" s="65"/>
      <c r="CA139" s="65"/>
      <c r="CB139" s="65"/>
      <c r="CC139" s="65"/>
      <c r="CD139" s="65"/>
      <c r="CE139" s="65"/>
      <c r="CF139" s="65"/>
      <c r="CG139" s="65"/>
      <c r="CH139" s="65"/>
      <c r="CI139" s="65"/>
      <c r="CJ139" s="65"/>
      <c r="CK139" s="65"/>
      <c r="CL139" s="65"/>
      <c r="CM139" s="65"/>
      <c r="CN139" s="65"/>
      <c r="CO139" s="65"/>
      <c r="CP139" s="65"/>
      <c r="CQ139" s="65"/>
      <c r="CR139" s="65"/>
      <c r="CS139" s="65"/>
      <c r="CT139" s="65"/>
      <c r="CU139" s="65"/>
      <c r="CV139" s="65"/>
      <c r="CW139" s="6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  <c r="DW139" s="65"/>
      <c r="DX139" s="65"/>
      <c r="DY139" s="65"/>
      <c r="DZ139" s="65"/>
      <c r="EA139" s="65"/>
      <c r="EB139" s="65"/>
      <c r="EC139" s="65"/>
      <c r="ED139" s="65"/>
      <c r="EE139" s="65"/>
      <c r="EF139" s="65"/>
      <c r="EG139" s="65"/>
      <c r="EH139" s="65"/>
      <c r="EI139" s="65"/>
      <c r="EJ139" s="65"/>
      <c r="EK139" s="65"/>
      <c r="EL139" s="65"/>
      <c r="EM139" s="65"/>
      <c r="EN139" s="65"/>
      <c r="EO139" s="65"/>
      <c r="EP139" s="65"/>
      <c r="EQ139" s="65"/>
      <c r="ER139" s="65"/>
      <c r="ES139" s="65"/>
      <c r="ET139" s="65"/>
      <c r="EU139" s="65"/>
      <c r="EV139" s="65"/>
      <c r="EW139" s="65"/>
      <c r="EX139" s="65"/>
      <c r="EY139" s="65"/>
      <c r="EZ139" s="65"/>
      <c r="FA139" s="65"/>
      <c r="FB139" s="65"/>
      <c r="FC139" s="65"/>
      <c r="FD139" s="65"/>
      <c r="FE139" s="65"/>
      <c r="FF139" s="65"/>
      <c r="FG139" s="65"/>
      <c r="FH139" s="65"/>
      <c r="FI139" s="65"/>
      <c r="FJ139" s="65"/>
      <c r="FK139" s="65"/>
      <c r="FL139" s="65"/>
      <c r="FM139" s="65"/>
      <c r="FN139" s="65"/>
      <c r="FO139" s="65"/>
      <c r="FP139" s="65"/>
      <c r="FQ139" s="65"/>
      <c r="FR139" s="65"/>
      <c r="FS139" s="65"/>
      <c r="FT139" s="65"/>
      <c r="FU139" s="65"/>
      <c r="FV139" s="65"/>
      <c r="FW139" s="65"/>
      <c r="FX139" s="65"/>
      <c r="FY139" s="65"/>
      <c r="FZ139" s="65"/>
      <c r="GA139" s="65"/>
      <c r="GB139" s="65"/>
      <c r="GC139" s="65"/>
      <c r="GD139" s="65"/>
      <c r="GE139" s="65"/>
      <c r="GF139" s="65"/>
      <c r="GG139" s="65"/>
      <c r="GH139" s="65"/>
    </row>
    <row r="140" spans="1:190" ht="16" x14ac:dyDescent="0.2">
      <c r="G140" t="s">
        <v>329</v>
      </c>
      <c r="I140">
        <v>-0.47867100000000001</v>
      </c>
      <c r="J140">
        <v>-0.47867100000000001</v>
      </c>
      <c r="K140">
        <v>-0.33483800000000002</v>
      </c>
      <c r="L140">
        <v>-0.29829499999999998</v>
      </c>
      <c r="M140">
        <v>-5.0372E-2</v>
      </c>
      <c r="N140">
        <v>-0.18027599999999999</v>
      </c>
      <c r="O140">
        <v>-0.179373</v>
      </c>
      <c r="P140">
        <v>-0.74544600000000005</v>
      </c>
      <c r="Q140">
        <v>-1.5599000000000001</v>
      </c>
      <c r="R140">
        <v>-1.2685820000000001</v>
      </c>
      <c r="S140">
        <v>-1.2685820000000001</v>
      </c>
      <c r="T140">
        <v>-0.68039700000000003</v>
      </c>
      <c r="U140">
        <v>0.15969</v>
      </c>
      <c r="V140">
        <v>2.3393299999999999</v>
      </c>
      <c r="W140">
        <v>1.7498400000000001</v>
      </c>
      <c r="X140">
        <v>1.2623009999999999</v>
      </c>
      <c r="Y140">
        <v>1.77</v>
      </c>
      <c r="Z140">
        <v>0.42122300000000001</v>
      </c>
      <c r="AA140">
        <v>-0.34417599999999998</v>
      </c>
      <c r="AB140">
        <v>2.2651999999999999E-2</v>
      </c>
      <c r="AC140">
        <v>0.142542</v>
      </c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  <c r="BM140" s="65"/>
      <c r="BN140" s="65"/>
      <c r="BO140" s="65"/>
      <c r="BP140" s="65"/>
      <c r="BQ140" s="65"/>
      <c r="BR140" s="65"/>
      <c r="BS140" s="65"/>
      <c r="BT140" s="65"/>
      <c r="BU140" s="65"/>
      <c r="BV140" s="65"/>
      <c r="BW140" s="65"/>
      <c r="BX140" s="65"/>
      <c r="BY140" s="65"/>
      <c r="BZ140" s="65"/>
      <c r="CA140" s="65"/>
      <c r="CB140" s="65"/>
      <c r="CC140" s="65"/>
      <c r="CD140" s="65"/>
      <c r="CE140" s="65"/>
      <c r="CF140" s="65"/>
      <c r="CG140" s="65"/>
      <c r="CH140" s="65"/>
      <c r="CI140" s="65"/>
      <c r="CJ140" s="65"/>
      <c r="CK140" s="65"/>
      <c r="CL140" s="65"/>
      <c r="CM140" s="65"/>
      <c r="CN140" s="65"/>
      <c r="CO140" s="65"/>
      <c r="CP140" s="65"/>
      <c r="CQ140" s="65"/>
      <c r="CR140" s="65"/>
      <c r="CS140" s="65"/>
      <c r="CT140" s="65"/>
      <c r="CU140" s="65"/>
      <c r="CV140" s="65"/>
      <c r="CW140" s="6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  <c r="DW140" s="65"/>
      <c r="DX140" s="65"/>
      <c r="DY140" s="65"/>
      <c r="DZ140" s="65"/>
      <c r="EA140" s="65"/>
      <c r="EB140" s="65"/>
      <c r="EC140" s="65"/>
      <c r="ED140" s="65"/>
      <c r="EE140" s="65"/>
      <c r="EF140" s="65"/>
      <c r="EG140" s="65"/>
      <c r="EH140" s="65"/>
      <c r="EI140" s="65"/>
      <c r="EJ140" s="65"/>
      <c r="EK140" s="65"/>
      <c r="EL140" s="65"/>
      <c r="EM140" s="65"/>
      <c r="EN140" s="65"/>
      <c r="EO140" s="65"/>
      <c r="EP140" s="65"/>
      <c r="EQ140" s="65"/>
      <c r="ER140" s="65"/>
      <c r="ES140" s="65"/>
      <c r="ET140" s="65"/>
      <c r="EU140" s="65"/>
      <c r="EV140" s="65"/>
      <c r="EW140" s="65"/>
      <c r="EX140" s="65"/>
      <c r="EY140" s="65"/>
      <c r="EZ140" s="65"/>
      <c r="FA140" s="65"/>
      <c r="FB140" s="65"/>
      <c r="FC140" s="65"/>
      <c r="FD140" s="65"/>
      <c r="FE140" s="65"/>
      <c r="FF140" s="65"/>
      <c r="FG140" s="65"/>
      <c r="FH140" s="65"/>
      <c r="FI140" s="65"/>
      <c r="FJ140" s="65"/>
      <c r="FK140" s="65"/>
      <c r="FL140" s="65"/>
      <c r="FM140" s="65"/>
      <c r="FN140" s="65"/>
      <c r="FO140" s="65"/>
      <c r="FP140" s="65"/>
      <c r="FQ140" s="65"/>
      <c r="FR140" s="65"/>
      <c r="FS140" s="65"/>
      <c r="FT140" s="65"/>
      <c r="FU140" s="65"/>
      <c r="FV140" s="65"/>
      <c r="FW140" s="65"/>
      <c r="FX140" s="65"/>
      <c r="FY140" s="65"/>
      <c r="FZ140" s="65"/>
      <c r="GA140" s="65"/>
      <c r="GB140" s="65"/>
      <c r="GC140" s="65"/>
      <c r="GD140" s="65"/>
      <c r="GE140" s="65"/>
      <c r="GF140" s="65"/>
      <c r="GG140" s="65"/>
      <c r="GH140" s="65"/>
    </row>
    <row r="141" spans="1:190" ht="16" x14ac:dyDescent="0.2">
      <c r="A141" t="s">
        <v>350</v>
      </c>
      <c r="B141" t="s">
        <v>351</v>
      </c>
      <c r="C141" t="s">
        <v>352</v>
      </c>
      <c r="D141" t="s">
        <v>353</v>
      </c>
      <c r="E141" t="s">
        <v>354</v>
      </c>
      <c r="F141" t="s">
        <v>355</v>
      </c>
      <c r="G141" t="s">
        <v>356</v>
      </c>
      <c r="H141" t="s">
        <v>357</v>
      </c>
      <c r="I141" t="s">
        <v>358</v>
      </c>
      <c r="J141" t="s">
        <v>359</v>
      </c>
      <c r="K141" t="s">
        <v>360</v>
      </c>
      <c r="L141" t="s">
        <v>361</v>
      </c>
      <c r="M141" t="s">
        <v>362</v>
      </c>
      <c r="N141" t="s">
        <v>363</v>
      </c>
      <c r="O141" t="s">
        <v>364</v>
      </c>
      <c r="P141" t="s">
        <v>365</v>
      </c>
      <c r="Q141" t="s">
        <v>366</v>
      </c>
      <c r="R141" t="s">
        <v>367</v>
      </c>
      <c r="S141" t="s">
        <v>368</v>
      </c>
      <c r="T141" t="s">
        <v>369</v>
      </c>
      <c r="U141" t="s">
        <v>370</v>
      </c>
      <c r="V141" t="s">
        <v>371</v>
      </c>
      <c r="W141" t="s">
        <v>372</v>
      </c>
      <c r="X141" t="s">
        <v>373</v>
      </c>
      <c r="Y141" t="s">
        <v>374</v>
      </c>
      <c r="Z141" t="s">
        <v>375</v>
      </c>
      <c r="AA141" t="s">
        <v>376</v>
      </c>
      <c r="AB141" t="s">
        <v>377</v>
      </c>
      <c r="AC141" t="s">
        <v>378</v>
      </c>
      <c r="AD141" t="s">
        <v>379</v>
      </c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  <c r="EQ141" s="65"/>
      <c r="ER141" s="65"/>
      <c r="ES141" s="65"/>
      <c r="ET141" s="65"/>
      <c r="EU141" s="65"/>
      <c r="EV141" s="65"/>
      <c r="EW141" s="65"/>
      <c r="EX141" s="65"/>
      <c r="EY141" s="65"/>
      <c r="EZ141" s="65"/>
      <c r="FA141" s="65"/>
      <c r="FB141" s="65"/>
      <c r="FC141" s="65"/>
      <c r="FD141" s="65"/>
      <c r="FE141" s="65"/>
      <c r="FF141" s="65"/>
      <c r="FG141" s="65"/>
      <c r="FH141" s="65"/>
      <c r="FI141" s="65"/>
      <c r="FJ141" s="65"/>
      <c r="FK141" s="65"/>
      <c r="FL141" s="65"/>
      <c r="FM141" s="65"/>
      <c r="FN141" s="65"/>
      <c r="FO141" s="65"/>
      <c r="FP141" s="65"/>
      <c r="FQ141" s="65"/>
      <c r="FR141" s="65"/>
      <c r="FS141" s="65"/>
      <c r="FT141" s="65"/>
      <c r="FU141" s="65"/>
      <c r="FV141" s="65"/>
      <c r="FW141" s="65"/>
      <c r="FX141" s="65"/>
      <c r="FY141" s="65"/>
      <c r="FZ141" s="65"/>
      <c r="GA141" s="65"/>
      <c r="GB141" s="65"/>
      <c r="GC141" s="65"/>
      <c r="GD141" s="65"/>
      <c r="GE141" s="65"/>
      <c r="GF141" s="65"/>
      <c r="GG141" s="65"/>
      <c r="GH141" s="65"/>
    </row>
    <row r="142" spans="1:190" ht="16" x14ac:dyDescent="0.2">
      <c r="A142" t="s">
        <v>380</v>
      </c>
      <c r="B142">
        <v>59.064999999999998</v>
      </c>
      <c r="C142">
        <v>57.53</v>
      </c>
      <c r="D142">
        <v>57.07</v>
      </c>
      <c r="E142">
        <v>53.924999999999997</v>
      </c>
      <c r="F142">
        <v>52.085000000000001</v>
      </c>
      <c r="G142">
        <v>51.435000000000002</v>
      </c>
      <c r="H142">
        <v>52.55</v>
      </c>
      <c r="I142">
        <v>53.055</v>
      </c>
      <c r="J142">
        <v>52.984999999999999</v>
      </c>
      <c r="K142">
        <v>55.284999999999997</v>
      </c>
      <c r="L142">
        <v>54.914999999999999</v>
      </c>
      <c r="M142">
        <v>53.494999999999997</v>
      </c>
      <c r="N142">
        <v>48.45</v>
      </c>
      <c r="O142">
        <v>43.89</v>
      </c>
      <c r="P142">
        <v>45.11</v>
      </c>
      <c r="Q142">
        <v>45.424999999999997</v>
      </c>
      <c r="R142">
        <v>45.505000000000003</v>
      </c>
      <c r="S142">
        <v>47.75</v>
      </c>
      <c r="T142">
        <v>44.647500000000001</v>
      </c>
      <c r="U142">
        <v>42.252499999999998</v>
      </c>
      <c r="V142">
        <v>42.125</v>
      </c>
      <c r="W142">
        <v>43.424999999999997</v>
      </c>
      <c r="X142">
        <v>47.13</v>
      </c>
      <c r="Y142">
        <v>47.38</v>
      </c>
      <c r="Z142">
        <v>46.655000000000001</v>
      </c>
      <c r="AA142">
        <v>45.895000000000003</v>
      </c>
      <c r="AB142">
        <v>44.295000000000002</v>
      </c>
      <c r="AC142">
        <v>42.43</v>
      </c>
      <c r="AD142">
        <v>41.32</v>
      </c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  <c r="EQ142" s="65"/>
      <c r="ER142" s="65"/>
      <c r="ES142" s="65"/>
      <c r="ET142" s="65"/>
      <c r="EU142" s="65"/>
      <c r="EV142" s="65"/>
      <c r="EW142" s="65"/>
      <c r="EX142" s="65"/>
      <c r="EY142" s="65"/>
      <c r="EZ142" s="65"/>
      <c r="FA142" s="65"/>
      <c r="FB142" s="65"/>
      <c r="FC142" s="65"/>
      <c r="FD142" s="65"/>
      <c r="FE142" s="65"/>
      <c r="FF142" s="65"/>
      <c r="FG142" s="65"/>
      <c r="FH142" s="65"/>
      <c r="FI142" s="65"/>
      <c r="FJ142" s="65"/>
      <c r="FK142" s="65"/>
      <c r="FL142" s="65"/>
      <c r="FM142" s="65"/>
      <c r="FN142" s="65"/>
      <c r="FO142" s="65"/>
      <c r="FP142" s="65"/>
      <c r="FQ142" s="65"/>
      <c r="FR142" s="65"/>
      <c r="FS142" s="65"/>
      <c r="FT142" s="65"/>
      <c r="FU142" s="65"/>
      <c r="FV142" s="65"/>
      <c r="FW142" s="65"/>
      <c r="FX142" s="65"/>
      <c r="FY142" s="65"/>
      <c r="FZ142" s="65"/>
      <c r="GA142" s="65"/>
      <c r="GB142" s="65"/>
      <c r="GC142" s="65"/>
      <c r="GD142" s="65"/>
      <c r="GE142" s="65"/>
      <c r="GF142" s="65"/>
      <c r="GG142" s="65"/>
      <c r="GH142" s="65"/>
    </row>
    <row r="143" spans="1:190" ht="16" x14ac:dyDescent="0.2">
      <c r="A143" t="s">
        <v>381</v>
      </c>
      <c r="B143">
        <v>5.48</v>
      </c>
      <c r="C143" t="s">
        <v>382</v>
      </c>
      <c r="D143">
        <v>29.725695999999999</v>
      </c>
      <c r="E143" t="s">
        <v>383</v>
      </c>
      <c r="F143">
        <v>59.064999999999998</v>
      </c>
      <c r="G143" t="s">
        <v>384</v>
      </c>
      <c r="H143">
        <v>10.644294</v>
      </c>
      <c r="AE143" s="65"/>
      <c r="AF143" s="65"/>
      <c r="AG143" s="65"/>
      <c r="AH143" s="65"/>
      <c r="AI143" s="65"/>
      <c r="AJ143" s="65"/>
      <c r="AK143" s="65"/>
      <c r="AL143" s="65"/>
      <c r="AM143" s="65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/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/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/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  <c r="DW143" s="65"/>
      <c r="DX143" s="65"/>
      <c r="DY143" s="65"/>
      <c r="DZ143" s="65"/>
      <c r="EA143" s="65"/>
      <c r="EB143" s="65"/>
      <c r="EC143" s="65"/>
      <c r="ED143" s="65"/>
      <c r="EE143" s="65"/>
      <c r="EF143" s="65"/>
      <c r="EG143" s="65"/>
      <c r="EH143" s="65"/>
      <c r="EI143" s="65"/>
      <c r="EJ143" s="65"/>
      <c r="EK143" s="65"/>
      <c r="EL143" s="65"/>
      <c r="EM143" s="65"/>
      <c r="EN143" s="65"/>
      <c r="EO143" s="65"/>
      <c r="EP143" s="65"/>
      <c r="EQ143" s="65"/>
      <c r="ER143" s="65"/>
      <c r="ES143" s="65"/>
      <c r="ET143" s="65"/>
      <c r="EU143" s="65"/>
      <c r="EV143" s="65"/>
      <c r="EW143" s="65"/>
      <c r="EX143" s="65"/>
      <c r="EY143" s="65"/>
      <c r="EZ143" s="65"/>
      <c r="FA143" s="65"/>
      <c r="FB143" s="65"/>
      <c r="FC143" s="65"/>
      <c r="FD143" s="65"/>
      <c r="FE143" s="65"/>
      <c r="FF143" s="65"/>
      <c r="FG143" s="65"/>
      <c r="FH143" s="65"/>
      <c r="FI143" s="65"/>
      <c r="FJ143" s="65"/>
      <c r="FK143" s="65"/>
      <c r="FL143" s="65"/>
      <c r="FM143" s="65"/>
      <c r="FN143" s="65"/>
      <c r="FO143" s="65"/>
      <c r="FP143" s="65"/>
      <c r="FQ143" s="65"/>
      <c r="FR143" s="65"/>
      <c r="FS143" s="65"/>
      <c r="FT143" s="65"/>
      <c r="FU143" s="65"/>
      <c r="FV143" s="65"/>
      <c r="FW143" s="65"/>
      <c r="FX143" s="65"/>
      <c r="FY143" s="65"/>
      <c r="FZ143" s="65"/>
      <c r="GA143" s="65"/>
      <c r="GB143" s="65"/>
      <c r="GC143" s="65"/>
      <c r="GD143" s="65"/>
      <c r="GE143" s="65"/>
      <c r="GF143" s="65"/>
      <c r="GG143" s="65"/>
      <c r="GH143" s="65"/>
    </row>
    <row r="144" spans="1:190" ht="16" x14ac:dyDescent="0.2">
      <c r="A144" t="s">
        <v>385</v>
      </c>
      <c r="B144">
        <v>56.073332999999998</v>
      </c>
      <c r="C144">
        <v>54.296666999999999</v>
      </c>
      <c r="D144">
        <v>53.901667000000003</v>
      </c>
      <c r="E144">
        <v>52.805</v>
      </c>
      <c r="F144">
        <v>52.54</v>
      </c>
      <c r="G144">
        <v>53.258333</v>
      </c>
      <c r="H144">
        <v>53.483333000000002</v>
      </c>
      <c r="I144">
        <v>53.945</v>
      </c>
      <c r="J144">
        <v>52.116667</v>
      </c>
      <c r="K144">
        <v>50.89</v>
      </c>
      <c r="L144">
        <v>49.491667</v>
      </c>
      <c r="M144">
        <v>47.603332999999999</v>
      </c>
      <c r="N144">
        <v>46.354999999999997</v>
      </c>
      <c r="O144">
        <v>45.688333</v>
      </c>
      <c r="P144">
        <v>45.087499999999999</v>
      </c>
      <c r="Q144">
        <v>45.142499999999998</v>
      </c>
      <c r="R144">
        <v>44.092500000000001</v>
      </c>
      <c r="S144">
        <v>44.475833000000002</v>
      </c>
      <c r="T144">
        <v>44.634166999999998</v>
      </c>
      <c r="U144">
        <v>44.352499999999999</v>
      </c>
      <c r="V144">
        <v>45.303333000000002</v>
      </c>
      <c r="W144">
        <v>45.566667000000002</v>
      </c>
      <c r="X144">
        <v>46.026667000000003</v>
      </c>
      <c r="Y144">
        <v>45.234999999999999</v>
      </c>
      <c r="Z144">
        <v>44.09</v>
      </c>
      <c r="AA144">
        <v>42.998333000000002</v>
      </c>
      <c r="AB144">
        <v>42.103332999999999</v>
      </c>
      <c r="AC144">
        <v>40.916666999999997</v>
      </c>
      <c r="AD144">
        <v>40.03</v>
      </c>
      <c r="AE144" s="65"/>
      <c r="AF144" s="65"/>
      <c r="AG144" s="65"/>
      <c r="AH144" s="65"/>
      <c r="AI144" s="65"/>
      <c r="AJ144" s="65"/>
      <c r="AK144" s="65"/>
      <c r="AL144" s="65"/>
      <c r="AM144" s="65"/>
      <c r="AN144" s="65"/>
      <c r="AO144" s="65"/>
      <c r="AP144" s="65"/>
      <c r="AQ144" s="65"/>
      <c r="AR144" s="65"/>
      <c r="AS144" s="65"/>
      <c r="AT144" s="65"/>
      <c r="AU144" s="65"/>
      <c r="AV144" s="65"/>
      <c r="AW144" s="65"/>
      <c r="AX144" s="65"/>
      <c r="AY144" s="65"/>
      <c r="AZ144" s="65"/>
      <c r="BA144" s="65"/>
      <c r="BB144" s="65"/>
      <c r="BC144" s="65"/>
      <c r="BD144" s="65"/>
      <c r="BE144" s="65"/>
      <c r="BF144" s="65"/>
      <c r="BG144" s="65"/>
      <c r="BH144" s="65"/>
      <c r="BI144" s="65"/>
      <c r="BJ144" s="65"/>
      <c r="BK144" s="65"/>
      <c r="BL144" s="65"/>
      <c r="BM144" s="65"/>
      <c r="BN144" s="65"/>
      <c r="BO144" s="65"/>
      <c r="BP144" s="65"/>
      <c r="BQ144" s="65"/>
      <c r="BR144" s="65"/>
      <c r="BS144" s="65"/>
      <c r="BT144" s="65"/>
      <c r="BU144" s="65"/>
      <c r="BV144" s="65"/>
      <c r="BW144" s="65"/>
      <c r="BX144" s="65"/>
      <c r="BY144" s="65"/>
      <c r="BZ144" s="65"/>
      <c r="CA144" s="65"/>
      <c r="CB144" s="65"/>
      <c r="CC144" s="65"/>
      <c r="CD144" s="65"/>
      <c r="CE144" s="65"/>
      <c r="CF144" s="65"/>
      <c r="CG144" s="65"/>
      <c r="CH144" s="65"/>
      <c r="CI144" s="65"/>
      <c r="CJ144" s="65"/>
      <c r="CK144" s="65"/>
      <c r="CL144" s="65"/>
      <c r="CM144" s="65"/>
      <c r="CN144" s="65"/>
      <c r="CO144" s="65"/>
      <c r="CP144" s="65"/>
      <c r="CQ144" s="65"/>
      <c r="CR144" s="65"/>
      <c r="CS144" s="65"/>
      <c r="CT144" s="65"/>
      <c r="CU144" s="65"/>
      <c r="CV144" s="65"/>
      <c r="CW144" s="6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  <c r="DW144" s="65"/>
      <c r="DX144" s="65"/>
      <c r="DY144" s="65"/>
      <c r="DZ144" s="65"/>
      <c r="EA144" s="65"/>
      <c r="EB144" s="65"/>
      <c r="EC144" s="65"/>
      <c r="ED144" s="65"/>
      <c r="EE144" s="65"/>
      <c r="EF144" s="65"/>
      <c r="EG144" s="65"/>
      <c r="EH144" s="65"/>
      <c r="EI144" s="65"/>
      <c r="EJ144" s="65"/>
      <c r="EK144" s="65"/>
      <c r="EL144" s="65"/>
      <c r="EM144" s="65"/>
      <c r="EN144" s="65"/>
      <c r="EO144" s="65"/>
      <c r="EP144" s="65"/>
      <c r="EQ144" s="65"/>
      <c r="ER144" s="65"/>
      <c r="ES144" s="65"/>
      <c r="ET144" s="65"/>
      <c r="EU144" s="65"/>
      <c r="EV144" s="65"/>
      <c r="EW144" s="65"/>
      <c r="EX144" s="65"/>
      <c r="EY144" s="65"/>
      <c r="EZ144" s="65"/>
      <c r="FA144" s="65"/>
      <c r="FB144" s="65"/>
      <c r="FC144" s="65"/>
      <c r="FD144" s="65"/>
      <c r="FE144" s="65"/>
      <c r="FF144" s="65"/>
      <c r="FG144" s="65"/>
      <c r="FH144" s="65"/>
      <c r="FI144" s="65"/>
      <c r="FJ144" s="65"/>
      <c r="FK144" s="65"/>
      <c r="FL144" s="65"/>
      <c r="FM144" s="65"/>
      <c r="FN144" s="65"/>
      <c r="FO144" s="65"/>
      <c r="FP144" s="65"/>
      <c r="FQ144" s="65"/>
      <c r="FR144" s="65"/>
      <c r="FS144" s="65"/>
      <c r="FT144" s="65"/>
      <c r="FU144" s="65"/>
      <c r="FV144" s="65"/>
      <c r="FW144" s="65"/>
      <c r="FX144" s="65"/>
      <c r="FY144" s="65"/>
      <c r="FZ144" s="65"/>
      <c r="GA144" s="65"/>
      <c r="GB144" s="65"/>
      <c r="GC144" s="65"/>
      <c r="GD144" s="65"/>
      <c r="GE144" s="65"/>
      <c r="GF144" s="65"/>
      <c r="GG144" s="65"/>
      <c r="GH144" s="65"/>
    </row>
    <row r="145" spans="1:190" ht="16" x14ac:dyDescent="0.2">
      <c r="A145" t="s">
        <v>381</v>
      </c>
      <c r="B145">
        <v>5.48</v>
      </c>
      <c r="C145" t="s">
        <v>382</v>
      </c>
      <c r="D145">
        <v>29.312811</v>
      </c>
      <c r="E145" t="s">
        <v>383</v>
      </c>
      <c r="F145">
        <v>56.073332999999998</v>
      </c>
      <c r="G145" t="s">
        <v>384</v>
      </c>
      <c r="H145">
        <v>10.365726</v>
      </c>
      <c r="AE145" s="65"/>
      <c r="AF145" s="65"/>
      <c r="AG145" s="65"/>
      <c r="AH145" s="65"/>
      <c r="AI145" s="65"/>
      <c r="AJ145" s="65"/>
      <c r="AK145" s="65"/>
      <c r="AL145" s="65"/>
      <c r="AM145" s="65"/>
      <c r="AN145" s="65"/>
      <c r="AO145" s="65"/>
      <c r="AP145" s="65"/>
      <c r="AQ145" s="65"/>
      <c r="AR145" s="65"/>
      <c r="AS145" s="65"/>
      <c r="AT145" s="65"/>
      <c r="AU145" s="65"/>
      <c r="AV145" s="65"/>
      <c r="AW145" s="65"/>
      <c r="AX145" s="65"/>
      <c r="AY145" s="65"/>
      <c r="AZ145" s="65"/>
      <c r="BA145" s="65"/>
      <c r="BB145" s="65"/>
      <c r="BC145" s="65"/>
      <c r="BD145" s="65"/>
      <c r="BE145" s="65"/>
      <c r="BF145" s="65"/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/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  <c r="DW145" s="65"/>
      <c r="DX145" s="65"/>
      <c r="DY145" s="65"/>
      <c r="DZ145" s="65"/>
      <c r="EA145" s="65"/>
      <c r="EB145" s="65"/>
      <c r="EC145" s="65"/>
      <c r="ED145" s="65"/>
      <c r="EE145" s="65"/>
      <c r="EF145" s="65"/>
      <c r="EG145" s="65"/>
      <c r="EH145" s="65"/>
      <c r="EI145" s="65"/>
      <c r="EJ145" s="65"/>
      <c r="EK145" s="65"/>
      <c r="EL145" s="65"/>
      <c r="EM145" s="65"/>
      <c r="EN145" s="65"/>
      <c r="EO145" s="65"/>
      <c r="EP145" s="65"/>
      <c r="EQ145" s="65"/>
      <c r="ER145" s="65"/>
      <c r="ES145" s="65"/>
      <c r="ET145" s="65"/>
      <c r="EU145" s="65"/>
      <c r="EV145" s="65"/>
      <c r="EW145" s="65"/>
      <c r="EX145" s="65"/>
      <c r="EY145" s="65"/>
      <c r="EZ145" s="65"/>
      <c r="FA145" s="65"/>
      <c r="FB145" s="65"/>
      <c r="FC145" s="65"/>
      <c r="FD145" s="65"/>
      <c r="FE145" s="65"/>
      <c r="FF145" s="65"/>
      <c r="FG145" s="65"/>
      <c r="FH145" s="65"/>
      <c r="FI145" s="65"/>
      <c r="FJ145" s="65"/>
      <c r="FK145" s="65"/>
      <c r="FL145" s="65"/>
      <c r="FM145" s="65"/>
      <c r="FN145" s="65"/>
      <c r="FO145" s="65"/>
      <c r="FP145" s="65"/>
      <c r="FQ145" s="65"/>
      <c r="FR145" s="65"/>
      <c r="FS145" s="65"/>
      <c r="FT145" s="65"/>
      <c r="FU145" s="65"/>
      <c r="FV145" s="65"/>
      <c r="FW145" s="65"/>
      <c r="FX145" s="65"/>
      <c r="FY145" s="65"/>
      <c r="FZ145" s="65"/>
      <c r="GA145" s="65"/>
      <c r="GB145" s="65"/>
      <c r="GC145" s="65"/>
      <c r="GD145" s="65"/>
      <c r="GE145" s="65"/>
      <c r="GF145" s="65"/>
      <c r="GG145" s="65"/>
      <c r="GH145" s="65"/>
    </row>
    <row r="146" spans="1:190" ht="16" x14ac:dyDescent="0.2">
      <c r="A146" t="s">
        <v>386</v>
      </c>
      <c r="B146">
        <v>1.2991619999999999</v>
      </c>
      <c r="C146">
        <v>1.4456899999999999</v>
      </c>
      <c r="D146">
        <v>1.4275420000000001</v>
      </c>
      <c r="E146">
        <v>0.52468800000000004</v>
      </c>
      <c r="F146">
        <v>-0.217443</v>
      </c>
      <c r="G146">
        <v>-0.87079700000000004</v>
      </c>
      <c r="H146">
        <v>-0.44011299999999998</v>
      </c>
      <c r="I146">
        <v>-0.41588799999999998</v>
      </c>
      <c r="J146">
        <v>0.41309200000000001</v>
      </c>
      <c r="K146">
        <v>2.069696</v>
      </c>
      <c r="L146">
        <v>2.597216</v>
      </c>
      <c r="M146">
        <v>2.9138299999999999</v>
      </c>
      <c r="N146">
        <v>1.1049</v>
      </c>
      <c r="O146">
        <v>-1.0037769999999999</v>
      </c>
      <c r="P146">
        <v>1.2473E-2</v>
      </c>
      <c r="Q146">
        <v>0.15596099999999999</v>
      </c>
      <c r="R146">
        <v>0.78824700000000003</v>
      </c>
      <c r="S146">
        <v>1.7750809999999999</v>
      </c>
      <c r="T146">
        <v>7.4669999999999997E-3</v>
      </c>
      <c r="U146">
        <v>-1.2124010000000001</v>
      </c>
      <c r="V146">
        <v>-1.817679</v>
      </c>
      <c r="W146">
        <v>-1.2032959999999999</v>
      </c>
      <c r="X146">
        <v>0.59219200000000005</v>
      </c>
      <c r="Y146">
        <v>1.15802</v>
      </c>
      <c r="Z146">
        <v>1.4133009999999999</v>
      </c>
      <c r="AA146">
        <v>1.629294</v>
      </c>
      <c r="AB146">
        <v>1.2683500000000001</v>
      </c>
      <c r="AC146">
        <v>0.90785499999999997</v>
      </c>
      <c r="AD146">
        <v>0.79286999999999996</v>
      </c>
      <c r="AE146" s="65"/>
      <c r="AF146" s="65"/>
      <c r="AG146" s="65"/>
      <c r="AH146" s="65"/>
      <c r="AI146" s="65"/>
      <c r="AJ146" s="65"/>
      <c r="AK146" s="65"/>
      <c r="AL146" s="65"/>
      <c r="AM146" s="65"/>
      <c r="AN146" s="65"/>
      <c r="AO146" s="65"/>
      <c r="AP146" s="65"/>
      <c r="AQ146" s="65"/>
      <c r="AR146" s="65"/>
      <c r="AS146" s="65"/>
      <c r="AT146" s="65"/>
      <c r="AU146" s="65"/>
      <c r="AV146" s="65"/>
      <c r="AW146" s="65"/>
      <c r="AX146" s="65"/>
      <c r="AY146" s="65"/>
      <c r="AZ146" s="65"/>
      <c r="BA146" s="65"/>
      <c r="BB146" s="65"/>
      <c r="BC146" s="65"/>
      <c r="BD146" s="65"/>
      <c r="BE146" s="65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  <c r="DW146" s="65"/>
      <c r="DX146" s="65"/>
      <c r="DY146" s="65"/>
      <c r="DZ146" s="65"/>
      <c r="EA146" s="65"/>
      <c r="EB146" s="65"/>
      <c r="EC146" s="65"/>
      <c r="ED146" s="65"/>
      <c r="EE146" s="65"/>
      <c r="EF146" s="65"/>
      <c r="EG146" s="65"/>
      <c r="EH146" s="65"/>
      <c r="EI146" s="65"/>
      <c r="EJ146" s="65"/>
      <c r="EK146" s="65"/>
      <c r="EL146" s="65"/>
      <c r="EM146" s="65"/>
      <c r="EN146" s="65"/>
      <c r="EO146" s="65"/>
      <c r="EP146" s="65"/>
      <c r="EQ146" s="65"/>
      <c r="ER146" s="65"/>
      <c r="ES146" s="65"/>
      <c r="ET146" s="65"/>
      <c r="EU146" s="65"/>
      <c r="EV146" s="65"/>
      <c r="EW146" s="65"/>
      <c r="EX146" s="65"/>
      <c r="EY146" s="65"/>
      <c r="EZ146" s="65"/>
      <c r="FA146" s="65"/>
      <c r="FB146" s="65"/>
      <c r="FC146" s="65"/>
      <c r="FD146" s="65"/>
      <c r="FE146" s="65"/>
      <c r="FF146" s="65"/>
      <c r="FG146" s="65"/>
      <c r="FH146" s="65"/>
      <c r="FI146" s="65"/>
      <c r="FJ146" s="65"/>
      <c r="FK146" s="65"/>
      <c r="FL146" s="65"/>
      <c r="FM146" s="65"/>
      <c r="FN146" s="65"/>
      <c r="FO146" s="65"/>
      <c r="FP146" s="65"/>
      <c r="FQ146" s="65"/>
      <c r="FR146" s="65"/>
      <c r="FS146" s="65"/>
      <c r="FT146" s="65"/>
      <c r="FU146" s="65"/>
      <c r="FV146" s="65"/>
      <c r="FW146" s="65"/>
      <c r="FX146" s="65"/>
      <c r="FY146" s="65"/>
      <c r="FZ146" s="65"/>
      <c r="GA146" s="65"/>
      <c r="GB146" s="65"/>
      <c r="GC146" s="65"/>
      <c r="GD146" s="65"/>
      <c r="GE146" s="65"/>
      <c r="GF146" s="65"/>
      <c r="GG146" s="65"/>
      <c r="GH146" s="65"/>
    </row>
    <row r="147" spans="1:190" ht="16" x14ac:dyDescent="0.2">
      <c r="A147" t="s">
        <v>381</v>
      </c>
      <c r="B147">
        <v>-7.7504359999999997</v>
      </c>
      <c r="C147" t="s">
        <v>382</v>
      </c>
      <c r="D147">
        <v>0.399642</v>
      </c>
      <c r="E147" t="s">
        <v>383</v>
      </c>
      <c r="F147">
        <v>5.7276860000000003</v>
      </c>
      <c r="G147" t="s">
        <v>384</v>
      </c>
      <c r="H147">
        <v>1.9166639999999999</v>
      </c>
      <c r="AE147" s="65"/>
      <c r="AF147" s="65"/>
      <c r="AG147" s="65"/>
      <c r="AH147" s="65"/>
      <c r="AI147" s="65"/>
      <c r="AJ147" s="65"/>
      <c r="AK147" s="65"/>
      <c r="AL147" s="65"/>
      <c r="AM147" s="65"/>
      <c r="AN147" s="65"/>
      <c r="AO147" s="65"/>
      <c r="AP147" s="65"/>
      <c r="AQ147" s="65"/>
      <c r="AR147" s="65"/>
      <c r="AS147" s="65"/>
      <c r="AT147" s="65"/>
      <c r="AU147" s="65"/>
      <c r="AV147" s="65"/>
      <c r="AW147" s="65"/>
      <c r="AX147" s="65"/>
      <c r="AY147" s="65"/>
      <c r="AZ147" s="65"/>
      <c r="BA147" s="65"/>
      <c r="BB147" s="65"/>
      <c r="BC147" s="65"/>
      <c r="BD147" s="65"/>
      <c r="BE147" s="65"/>
      <c r="BF147" s="65"/>
      <c r="BG147" s="65"/>
      <c r="BH147" s="65"/>
      <c r="BI147" s="65"/>
      <c r="BJ147" s="65"/>
      <c r="BK147" s="65"/>
      <c r="BL147" s="65"/>
      <c r="BM147" s="65"/>
      <c r="BN147" s="65"/>
      <c r="BO147" s="65"/>
      <c r="BP147" s="65"/>
      <c r="BQ147" s="65"/>
      <c r="BR147" s="65"/>
      <c r="BS147" s="65"/>
      <c r="BT147" s="65"/>
      <c r="BU147" s="65"/>
      <c r="BV147" s="65"/>
      <c r="BW147" s="65"/>
      <c r="BX147" s="65"/>
      <c r="BY147" s="65"/>
      <c r="BZ147" s="65"/>
      <c r="CA147" s="65"/>
      <c r="CB147" s="65"/>
      <c r="CC147" s="65"/>
      <c r="CD147" s="65"/>
      <c r="CE147" s="65"/>
      <c r="CF147" s="65"/>
      <c r="CG147" s="65"/>
      <c r="CH147" s="65"/>
      <c r="CI147" s="65"/>
      <c r="CJ147" s="65"/>
      <c r="CK147" s="65"/>
      <c r="CL147" s="65"/>
      <c r="CM147" s="65"/>
      <c r="CN147" s="65"/>
      <c r="CO147" s="65"/>
      <c r="CP147" s="65"/>
      <c r="CQ147" s="65"/>
      <c r="CR147" s="65"/>
      <c r="CS147" s="65"/>
      <c r="CT147" s="65"/>
      <c r="CU147" s="65"/>
      <c r="CV147" s="65"/>
      <c r="CW147" s="6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  <c r="DW147" s="65"/>
      <c r="DX147" s="65"/>
      <c r="DY147" s="65"/>
      <c r="DZ147" s="65"/>
      <c r="EA147" s="65"/>
      <c r="EB147" s="65"/>
      <c r="EC147" s="65"/>
      <c r="ED147" s="65"/>
      <c r="EE147" s="65"/>
      <c r="EF147" s="65"/>
      <c r="EG147" s="65"/>
      <c r="EH147" s="65"/>
      <c r="EI147" s="65"/>
      <c r="EJ147" s="65"/>
      <c r="EK147" s="65"/>
      <c r="EL147" s="65"/>
      <c r="EM147" s="65"/>
      <c r="EN147" s="65"/>
      <c r="EO147" s="65"/>
      <c r="EP147" s="65"/>
      <c r="EQ147" s="65"/>
      <c r="ER147" s="65"/>
      <c r="ES147" s="65"/>
      <c r="ET147" s="65"/>
      <c r="EU147" s="65"/>
      <c r="EV147" s="65"/>
      <c r="EW147" s="65"/>
      <c r="EX147" s="65"/>
      <c r="EY147" s="65"/>
      <c r="EZ147" s="65"/>
      <c r="FA147" s="65"/>
      <c r="FB147" s="65"/>
      <c r="FC147" s="65"/>
      <c r="FD147" s="65"/>
      <c r="FE147" s="65"/>
      <c r="FF147" s="65"/>
      <c r="FG147" s="65"/>
      <c r="FH147" s="65"/>
      <c r="FI147" s="65"/>
      <c r="FJ147" s="65"/>
      <c r="FK147" s="65"/>
      <c r="FL147" s="65"/>
      <c r="FM147" s="65"/>
      <c r="FN147" s="65"/>
      <c r="FO147" s="65"/>
      <c r="FP147" s="65"/>
      <c r="FQ147" s="65"/>
      <c r="FR147" s="65"/>
      <c r="FS147" s="65"/>
      <c r="FT147" s="65"/>
      <c r="FU147" s="65"/>
      <c r="FV147" s="65"/>
      <c r="FW147" s="65"/>
      <c r="FX147" s="65"/>
      <c r="FY147" s="65"/>
      <c r="FZ147" s="65"/>
      <c r="GA147" s="65"/>
      <c r="GB147" s="65"/>
      <c r="GC147" s="65"/>
      <c r="GD147" s="65"/>
      <c r="GE147" s="65"/>
      <c r="GF147" s="65"/>
      <c r="GG147" s="65"/>
      <c r="GH147" s="65"/>
    </row>
    <row r="148" spans="1:190" ht="16" x14ac:dyDescent="0.2">
      <c r="A148" t="s">
        <v>387</v>
      </c>
      <c r="B148">
        <v>0</v>
      </c>
      <c r="C148">
        <v>0</v>
      </c>
      <c r="D148">
        <v>0</v>
      </c>
      <c r="E148">
        <v>1</v>
      </c>
      <c r="F148">
        <v>0</v>
      </c>
      <c r="G148">
        <v>0</v>
      </c>
      <c r="H148">
        <v>0</v>
      </c>
      <c r="I148">
        <v>1</v>
      </c>
      <c r="J148">
        <v>0</v>
      </c>
      <c r="K148">
        <v>0</v>
      </c>
      <c r="L148">
        <v>0</v>
      </c>
      <c r="M148">
        <v>0</v>
      </c>
      <c r="N148">
        <v>1</v>
      </c>
      <c r="O148">
        <v>1</v>
      </c>
      <c r="P148">
        <v>0</v>
      </c>
      <c r="Q148">
        <v>0</v>
      </c>
      <c r="R148">
        <v>0</v>
      </c>
      <c r="S148">
        <v>0</v>
      </c>
      <c r="T148">
        <v>1</v>
      </c>
      <c r="U148">
        <v>0</v>
      </c>
      <c r="V148">
        <v>0</v>
      </c>
      <c r="W148">
        <v>1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 s="65"/>
      <c r="AF148" s="65"/>
      <c r="AG148" s="65"/>
      <c r="AH148" s="65"/>
      <c r="AI148" s="65"/>
      <c r="AJ148" s="65"/>
      <c r="AK148" s="65"/>
      <c r="AL148" s="65"/>
      <c r="AM148" s="65"/>
      <c r="AN148" s="65"/>
      <c r="AO148" s="65"/>
      <c r="AP148" s="65"/>
      <c r="AQ148" s="65"/>
      <c r="AR148" s="65"/>
      <c r="AS148" s="65"/>
      <c r="AT148" s="65"/>
      <c r="AU148" s="65"/>
      <c r="AV148" s="65"/>
      <c r="AW148" s="65"/>
      <c r="AX148" s="65"/>
      <c r="AY148" s="65"/>
      <c r="AZ148" s="65"/>
      <c r="BA148" s="65"/>
      <c r="BB148" s="65"/>
      <c r="BC148" s="65"/>
      <c r="BD148" s="65"/>
      <c r="BE148" s="65"/>
      <c r="BF148" s="65"/>
      <c r="BG148" s="65"/>
      <c r="BH148" s="65"/>
      <c r="BI148" s="65"/>
      <c r="BJ148" s="65"/>
      <c r="BK148" s="65"/>
      <c r="BL148" s="65"/>
      <c r="BM148" s="65"/>
      <c r="BN148" s="65"/>
      <c r="BO148" s="65"/>
      <c r="BP148" s="65"/>
      <c r="BQ148" s="65"/>
      <c r="BR148" s="65"/>
      <c r="BS148" s="65"/>
      <c r="BT148" s="65"/>
      <c r="BU148" s="65"/>
      <c r="BV148" s="65"/>
      <c r="BW148" s="65"/>
      <c r="BX148" s="65"/>
      <c r="BY148" s="65"/>
      <c r="BZ148" s="65"/>
      <c r="CA148" s="65"/>
      <c r="CB148" s="65"/>
      <c r="CC148" s="65"/>
      <c r="CD148" s="65"/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5"/>
      <c r="CS148" s="65"/>
      <c r="CT148" s="65"/>
      <c r="CU148" s="65"/>
      <c r="CV148" s="65"/>
      <c r="CW148" s="6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  <c r="DW148" s="65"/>
      <c r="DX148" s="65"/>
      <c r="DY148" s="65"/>
      <c r="DZ148" s="65"/>
      <c r="EA148" s="65"/>
      <c r="EB148" s="65"/>
      <c r="EC148" s="65"/>
      <c r="ED148" s="65"/>
      <c r="EE148" s="65"/>
      <c r="EF148" s="65"/>
      <c r="EG148" s="65"/>
      <c r="EH148" s="65"/>
      <c r="EI148" s="65"/>
      <c r="EJ148" s="65"/>
      <c r="EK148" s="65"/>
      <c r="EL148" s="65"/>
      <c r="EM148" s="65"/>
      <c r="EN148" s="65"/>
      <c r="EO148" s="65"/>
      <c r="EP148" s="65"/>
      <c r="EQ148" s="65"/>
      <c r="ER148" s="65"/>
      <c r="ES148" s="65"/>
      <c r="ET148" s="65"/>
      <c r="EU148" s="65"/>
      <c r="EV148" s="65"/>
      <c r="EW148" s="65"/>
      <c r="EX148" s="65"/>
      <c r="EY148" s="65"/>
      <c r="EZ148" s="65"/>
      <c r="FA148" s="65"/>
      <c r="FB148" s="65"/>
      <c r="FC148" s="65"/>
      <c r="FD148" s="65"/>
      <c r="FE148" s="65"/>
      <c r="FF148" s="65"/>
      <c r="FG148" s="65"/>
      <c r="FH148" s="65"/>
      <c r="FI148" s="65"/>
      <c r="FJ148" s="65"/>
      <c r="FK148" s="65"/>
      <c r="FL148" s="65"/>
      <c r="FM148" s="65"/>
      <c r="FN148" s="65"/>
      <c r="FO148" s="65"/>
      <c r="FP148" s="65"/>
      <c r="FQ148" s="65"/>
      <c r="FR148" s="65"/>
      <c r="FS148" s="65"/>
      <c r="FT148" s="65"/>
      <c r="FU148" s="65"/>
      <c r="FV148" s="65"/>
      <c r="FW148" s="65"/>
      <c r="FX148" s="65"/>
      <c r="FY148" s="65"/>
      <c r="FZ148" s="65"/>
      <c r="GA148" s="65"/>
      <c r="GB148" s="65"/>
      <c r="GC148" s="65"/>
      <c r="GD148" s="65"/>
      <c r="GE148" s="65"/>
      <c r="GF148" s="65"/>
      <c r="GG148" s="65"/>
      <c r="GH148" s="65"/>
    </row>
    <row r="149" spans="1:190" ht="16" x14ac:dyDescent="0.2">
      <c r="A149" t="s">
        <v>388</v>
      </c>
      <c r="B149">
        <v>250</v>
      </c>
      <c r="C149" t="s">
        <v>389</v>
      </c>
      <c r="D149">
        <v>0</v>
      </c>
      <c r="E149" t="s">
        <v>390</v>
      </c>
      <c r="F149">
        <v>42</v>
      </c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  <c r="BL149" s="65"/>
      <c r="BM149" s="65"/>
      <c r="BN149" s="65"/>
      <c r="BO149" s="65"/>
      <c r="BP149" s="65"/>
      <c r="BQ149" s="65"/>
      <c r="BR149" s="65"/>
      <c r="BS149" s="65"/>
      <c r="BT149" s="65"/>
      <c r="BU149" s="65"/>
      <c r="BV149" s="65"/>
      <c r="BW149" s="65"/>
      <c r="BX149" s="65"/>
      <c r="BY149" s="65"/>
      <c r="BZ149" s="65"/>
      <c r="CA149" s="65"/>
      <c r="CB149" s="65"/>
      <c r="CC149" s="65"/>
      <c r="CD149" s="65"/>
      <c r="CE149" s="65"/>
      <c r="CF149" s="65"/>
      <c r="CG149" s="65"/>
      <c r="CH149" s="65"/>
      <c r="CI149" s="65"/>
      <c r="CJ149" s="65"/>
      <c r="CK149" s="65"/>
      <c r="CL149" s="65"/>
      <c r="CM149" s="65"/>
      <c r="CN149" s="65"/>
      <c r="CO149" s="65"/>
      <c r="CP149" s="65"/>
      <c r="CQ149" s="65"/>
      <c r="CR149" s="65"/>
      <c r="CS149" s="65"/>
      <c r="CT149" s="65"/>
      <c r="CU149" s="65"/>
      <c r="CV149" s="65"/>
      <c r="CW149" s="6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  <c r="DW149" s="65"/>
      <c r="DX149" s="65"/>
      <c r="DY149" s="65"/>
      <c r="DZ149" s="65"/>
      <c r="EA149" s="65"/>
      <c r="EB149" s="65"/>
      <c r="EC149" s="65"/>
      <c r="ED149" s="65"/>
      <c r="EE149" s="65"/>
      <c r="EF149" s="65"/>
      <c r="EG149" s="65"/>
      <c r="EH149" s="65"/>
      <c r="EI149" s="65"/>
      <c r="EJ149" s="65"/>
      <c r="EK149" s="65"/>
      <c r="EL149" s="65"/>
      <c r="EM149" s="65"/>
      <c r="EN149" s="65"/>
      <c r="EO149" s="65"/>
      <c r="EP149" s="65"/>
      <c r="EQ149" s="65"/>
      <c r="ER149" s="65"/>
      <c r="ES149" s="65"/>
      <c r="ET149" s="65"/>
      <c r="EU149" s="65"/>
      <c r="EV149" s="65"/>
      <c r="EW149" s="65"/>
      <c r="EX149" s="65"/>
      <c r="EY149" s="65"/>
      <c r="EZ149" s="65"/>
      <c r="FA149" s="65"/>
      <c r="FB149" s="65"/>
      <c r="FC149" s="65"/>
      <c r="FD149" s="65"/>
      <c r="FE149" s="65"/>
      <c r="FF149" s="65"/>
      <c r="FG149" s="65"/>
      <c r="FH149" s="65"/>
      <c r="FI149" s="65"/>
      <c r="FJ149" s="65"/>
      <c r="FK149" s="65"/>
      <c r="FL149" s="65"/>
      <c r="FM149" s="65"/>
      <c r="FN149" s="65"/>
      <c r="FO149" s="65"/>
      <c r="FP149" s="65"/>
      <c r="FQ149" s="65"/>
      <c r="FR149" s="65"/>
      <c r="FS149" s="65"/>
      <c r="FT149" s="65"/>
      <c r="FU149" s="65"/>
      <c r="FV149" s="65"/>
      <c r="FW149" s="65"/>
      <c r="FX149" s="65"/>
      <c r="FY149" s="65"/>
      <c r="FZ149" s="65"/>
      <c r="GA149" s="65"/>
      <c r="GB149" s="65"/>
      <c r="GC149" s="65"/>
      <c r="GD149" s="65"/>
      <c r="GE149" s="65"/>
      <c r="GF149" s="65"/>
      <c r="GG149" s="65"/>
      <c r="GH149" s="65"/>
    </row>
    <row r="150" spans="1:190" ht="16" x14ac:dyDescent="0.2"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  <c r="BL150" s="65"/>
      <c r="BM150" s="65"/>
      <c r="BN150" s="65"/>
      <c r="BO150" s="65"/>
      <c r="BP150" s="65"/>
      <c r="BQ150" s="65"/>
      <c r="BR150" s="65"/>
      <c r="BS150" s="65"/>
      <c r="BT150" s="65"/>
      <c r="BU150" s="65"/>
      <c r="BV150" s="65"/>
      <c r="BW150" s="65"/>
      <c r="BX150" s="65"/>
      <c r="BY150" s="65"/>
      <c r="BZ150" s="65"/>
      <c r="CA150" s="65"/>
      <c r="CB150" s="65"/>
      <c r="CC150" s="65"/>
      <c r="CD150" s="65"/>
      <c r="CE150" s="65"/>
      <c r="CF150" s="65"/>
      <c r="CG150" s="65"/>
      <c r="CH150" s="65"/>
      <c r="CI150" s="65"/>
      <c r="CJ150" s="65"/>
      <c r="CK150" s="65"/>
      <c r="CL150" s="65"/>
      <c r="CM150" s="65"/>
      <c r="CN150" s="65"/>
      <c r="CO150" s="65"/>
      <c r="CP150" s="65"/>
      <c r="CQ150" s="65"/>
      <c r="CR150" s="65"/>
      <c r="CS150" s="65"/>
      <c r="CT150" s="65"/>
      <c r="CU150" s="65"/>
      <c r="CV150" s="65"/>
      <c r="CW150" s="65"/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  <c r="DW150" s="65"/>
      <c r="DX150" s="65"/>
      <c r="DY150" s="65"/>
      <c r="DZ150" s="65"/>
      <c r="EA150" s="65"/>
      <c r="EB150" s="65"/>
      <c r="EC150" s="65"/>
      <c r="ED150" s="65"/>
      <c r="EE150" s="65"/>
      <c r="EF150" s="65"/>
      <c r="EG150" s="65"/>
      <c r="EH150" s="65"/>
      <c r="EI150" s="65"/>
      <c r="EJ150" s="65"/>
      <c r="EK150" s="65"/>
      <c r="EL150" s="65"/>
      <c r="EM150" s="65"/>
      <c r="EN150" s="65"/>
      <c r="EO150" s="65"/>
      <c r="EP150" s="65"/>
      <c r="EQ150" s="65"/>
      <c r="ER150" s="65"/>
      <c r="ES150" s="65"/>
      <c r="ET150" s="65"/>
      <c r="EU150" s="65"/>
      <c r="EV150" s="65"/>
      <c r="EW150" s="65"/>
      <c r="EX150" s="65"/>
      <c r="EY150" s="65"/>
      <c r="EZ150" s="65"/>
      <c r="FA150" s="65"/>
      <c r="FB150" s="65"/>
      <c r="FC150" s="65"/>
      <c r="FD150" s="65"/>
      <c r="FE150" s="65"/>
      <c r="FF150" s="65"/>
      <c r="FG150" s="65"/>
      <c r="FH150" s="65"/>
      <c r="FI150" s="65"/>
      <c r="FJ150" s="65"/>
      <c r="FK150" s="65"/>
      <c r="FL150" s="65"/>
      <c r="FM150" s="65"/>
      <c r="FN150" s="65"/>
      <c r="FO150" s="65"/>
      <c r="FP150" s="65"/>
      <c r="FQ150" s="65"/>
      <c r="FR150" s="65"/>
      <c r="FS150" s="65"/>
      <c r="FT150" s="65"/>
      <c r="FU150" s="65"/>
      <c r="FV150" s="65"/>
      <c r="FW150" s="65"/>
      <c r="FX150" s="65"/>
      <c r="FY150" s="65"/>
      <c r="FZ150" s="65"/>
      <c r="GA150" s="65"/>
      <c r="GB150" s="65"/>
      <c r="GC150" s="65"/>
      <c r="GD150" s="65"/>
      <c r="GE150" s="65"/>
      <c r="GF150" s="65"/>
      <c r="GG150" s="65"/>
      <c r="GH150" s="65"/>
    </row>
    <row r="151" spans="1:190" ht="16" x14ac:dyDescent="0.2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  <c r="BL151" s="65"/>
      <c r="BM151" s="65"/>
      <c r="BN151" s="65"/>
      <c r="BO151" s="65"/>
      <c r="BP151" s="65"/>
      <c r="BQ151" s="65"/>
      <c r="BR151" s="65"/>
      <c r="BS151" s="65"/>
      <c r="BT151" s="65"/>
      <c r="BU151" s="65"/>
      <c r="BV151" s="65"/>
      <c r="BW151" s="65"/>
      <c r="BX151" s="65"/>
      <c r="BY151" s="65"/>
      <c r="BZ151" s="65"/>
      <c r="CA151" s="65"/>
      <c r="CB151" s="65"/>
      <c r="CC151" s="65"/>
      <c r="CD151" s="65"/>
      <c r="CE151" s="65"/>
      <c r="CF151" s="65"/>
      <c r="CG151" s="65"/>
      <c r="CH151" s="65"/>
      <c r="CI151" s="65"/>
      <c r="CJ151" s="65"/>
      <c r="CK151" s="65"/>
      <c r="CL151" s="65"/>
      <c r="CM151" s="65"/>
      <c r="CN151" s="65"/>
      <c r="CO151" s="65"/>
      <c r="CP151" s="65"/>
      <c r="CQ151" s="65"/>
      <c r="CR151" s="65"/>
      <c r="CS151" s="65"/>
      <c r="CT151" s="65"/>
      <c r="CU151" s="65"/>
      <c r="CV151" s="65"/>
      <c r="CW151" s="65"/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  <c r="DW151" s="65"/>
      <c r="DX151" s="65"/>
      <c r="DY151" s="65"/>
      <c r="DZ151" s="65"/>
      <c r="EA151" s="65"/>
      <c r="EB151" s="65"/>
      <c r="EC151" s="65"/>
      <c r="ED151" s="65"/>
      <c r="EE151" s="65"/>
      <c r="EF151" s="65"/>
      <c r="EG151" s="65"/>
      <c r="EH151" s="65"/>
      <c r="EI151" s="65"/>
      <c r="EJ151" s="65"/>
      <c r="EK151" s="65"/>
      <c r="EL151" s="65"/>
      <c r="EM151" s="65"/>
      <c r="EN151" s="65"/>
      <c r="EO151" s="65"/>
      <c r="EP151" s="65"/>
      <c r="EQ151" s="65"/>
      <c r="ER151" s="65"/>
      <c r="ES151" s="65"/>
      <c r="ET151" s="65"/>
      <c r="EU151" s="65"/>
      <c r="EV151" s="65"/>
      <c r="EW151" s="65"/>
      <c r="EX151" s="65"/>
      <c r="EY151" s="65"/>
      <c r="EZ151" s="65"/>
      <c r="FA151" s="65"/>
      <c r="FB151" s="65"/>
      <c r="FC151" s="65"/>
      <c r="FD151" s="65"/>
      <c r="FE151" s="65"/>
      <c r="FF151" s="65"/>
      <c r="FG151" s="65"/>
      <c r="FH151" s="65"/>
      <c r="FI151" s="65"/>
      <c r="FJ151" s="65"/>
      <c r="FK151" s="65"/>
      <c r="FL151" s="65"/>
      <c r="FM151" s="65"/>
      <c r="FN151" s="65"/>
      <c r="FO151" s="65"/>
      <c r="FP151" s="65"/>
      <c r="FQ151" s="65"/>
      <c r="FR151" s="65"/>
      <c r="FS151" s="65"/>
      <c r="FT151" s="65"/>
      <c r="FU151" s="65"/>
      <c r="FV151" s="65"/>
      <c r="FW151" s="65"/>
      <c r="FX151" s="65"/>
      <c r="FY151" s="65"/>
      <c r="FZ151" s="65"/>
      <c r="GA151" s="65"/>
      <c r="GB151" s="65"/>
      <c r="GC151" s="65"/>
      <c r="GD151" s="65"/>
      <c r="GE151" s="65"/>
      <c r="GF151" s="65"/>
      <c r="GG151" s="65"/>
      <c r="GH151" s="65"/>
    </row>
    <row r="152" spans="1:190" ht="16" x14ac:dyDescent="0.2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  <c r="BL152" s="65"/>
      <c r="BM152" s="65"/>
      <c r="BN152" s="65"/>
      <c r="BO152" s="65"/>
      <c r="BP152" s="65"/>
      <c r="BQ152" s="65"/>
      <c r="BR152" s="65"/>
      <c r="BS152" s="65"/>
      <c r="BT152" s="65"/>
      <c r="BU152" s="65"/>
      <c r="BV152" s="65"/>
      <c r="BW152" s="65"/>
      <c r="BX152" s="65"/>
      <c r="BY152" s="65"/>
      <c r="BZ152" s="65"/>
      <c r="CA152" s="65"/>
      <c r="CB152" s="65"/>
      <c r="CC152" s="65"/>
      <c r="CD152" s="65"/>
      <c r="CE152" s="65"/>
      <c r="CF152" s="65"/>
      <c r="CG152" s="65"/>
      <c r="CH152" s="65"/>
      <c r="CI152" s="65"/>
      <c r="CJ152" s="65"/>
      <c r="CK152" s="65"/>
      <c r="CL152" s="65"/>
      <c r="CM152" s="65"/>
      <c r="CN152" s="65"/>
      <c r="CO152" s="65"/>
      <c r="CP152" s="65"/>
      <c r="CQ152" s="65"/>
      <c r="CR152" s="65"/>
      <c r="CS152" s="65"/>
      <c r="CT152" s="65"/>
      <c r="CU152" s="65"/>
      <c r="CV152" s="65"/>
      <c r="CW152" s="6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  <c r="DW152" s="65"/>
      <c r="DX152" s="65"/>
      <c r="DY152" s="65"/>
      <c r="DZ152" s="65"/>
      <c r="EA152" s="65"/>
      <c r="EB152" s="65"/>
      <c r="EC152" s="65"/>
      <c r="ED152" s="65"/>
      <c r="EE152" s="65"/>
      <c r="EF152" s="65"/>
      <c r="EG152" s="65"/>
      <c r="EH152" s="65"/>
      <c r="EI152" s="65"/>
      <c r="EJ152" s="65"/>
      <c r="EK152" s="65"/>
      <c r="EL152" s="65"/>
      <c r="EM152" s="65"/>
      <c r="EN152" s="65"/>
      <c r="EO152" s="65"/>
      <c r="EP152" s="65"/>
      <c r="EQ152" s="65"/>
      <c r="ER152" s="65"/>
      <c r="ES152" s="65"/>
      <c r="ET152" s="65"/>
      <c r="EU152" s="65"/>
      <c r="EV152" s="65"/>
      <c r="EW152" s="65"/>
      <c r="EX152" s="65"/>
      <c r="EY152" s="65"/>
      <c r="EZ152" s="65"/>
      <c r="FA152" s="65"/>
      <c r="FB152" s="65"/>
      <c r="FC152" s="65"/>
      <c r="FD152" s="65"/>
      <c r="FE152" s="65"/>
      <c r="FF152" s="65"/>
      <c r="FG152" s="65"/>
      <c r="FH152" s="65"/>
      <c r="FI152" s="65"/>
      <c r="FJ152" s="65"/>
      <c r="FK152" s="65"/>
      <c r="FL152" s="65"/>
      <c r="FM152" s="65"/>
      <c r="FN152" s="65"/>
      <c r="FO152" s="65"/>
      <c r="FP152" s="65"/>
      <c r="FQ152" s="65"/>
      <c r="FR152" s="65"/>
      <c r="FS152" s="65"/>
      <c r="FT152" s="65"/>
      <c r="FU152" s="65"/>
      <c r="FV152" s="65"/>
      <c r="FW152" s="65"/>
      <c r="FX152" s="65"/>
      <c r="FY152" s="65"/>
      <c r="FZ152" s="65"/>
      <c r="GA152" s="65"/>
      <c r="GB152" s="65"/>
      <c r="GC152" s="65"/>
      <c r="GD152" s="65"/>
      <c r="GE152" s="65"/>
      <c r="GF152" s="65"/>
      <c r="GG152" s="65"/>
      <c r="GH152" s="65"/>
    </row>
    <row r="153" spans="1:190" ht="16" x14ac:dyDescent="0.2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  <c r="BL153" s="65"/>
      <c r="BM153" s="65"/>
      <c r="BN153" s="65"/>
      <c r="BO153" s="65"/>
      <c r="BP153" s="65"/>
      <c r="BQ153" s="65"/>
      <c r="BR153" s="65"/>
      <c r="BS153" s="65"/>
      <c r="BT153" s="65"/>
      <c r="BU153" s="65"/>
      <c r="BV153" s="65"/>
      <c r="BW153" s="65"/>
      <c r="BX153" s="65"/>
      <c r="BY153" s="65"/>
      <c r="BZ153" s="65"/>
      <c r="CA153" s="65"/>
      <c r="CB153" s="65"/>
      <c r="CC153" s="65"/>
      <c r="CD153" s="65"/>
      <c r="CE153" s="65"/>
      <c r="CF153" s="65"/>
      <c r="CG153" s="65"/>
      <c r="CH153" s="65"/>
      <c r="CI153" s="65"/>
      <c r="CJ153" s="65"/>
      <c r="CK153" s="65"/>
      <c r="CL153" s="65"/>
      <c r="CM153" s="65"/>
      <c r="CN153" s="65"/>
      <c r="CO153" s="65"/>
      <c r="CP153" s="65"/>
      <c r="CQ153" s="65"/>
      <c r="CR153" s="65"/>
      <c r="CS153" s="65"/>
      <c r="CT153" s="65"/>
      <c r="CU153" s="65"/>
      <c r="CV153" s="65"/>
      <c r="CW153" s="6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  <c r="DW153" s="65"/>
      <c r="DX153" s="65"/>
      <c r="DY153" s="65"/>
      <c r="DZ153" s="65"/>
      <c r="EA153" s="65"/>
      <c r="EB153" s="65"/>
      <c r="EC153" s="65"/>
      <c r="ED153" s="65"/>
      <c r="EE153" s="65"/>
      <c r="EF153" s="65"/>
      <c r="EG153" s="65"/>
      <c r="EH153" s="65"/>
      <c r="EI153" s="65"/>
      <c r="EJ153" s="65"/>
      <c r="EK153" s="65"/>
      <c r="EL153" s="65"/>
      <c r="EM153" s="65"/>
      <c r="EN153" s="65"/>
      <c r="EO153" s="65"/>
      <c r="EP153" s="65"/>
      <c r="EQ153" s="65"/>
      <c r="ER153" s="65"/>
      <c r="ES153" s="65"/>
      <c r="ET153" s="65"/>
      <c r="EU153" s="65"/>
      <c r="EV153" s="65"/>
      <c r="EW153" s="65"/>
      <c r="EX153" s="65"/>
      <c r="EY153" s="65"/>
      <c r="EZ153" s="65"/>
      <c r="FA153" s="65"/>
      <c r="FB153" s="65"/>
      <c r="FC153" s="65"/>
      <c r="FD153" s="65"/>
      <c r="FE153" s="65"/>
      <c r="FF153" s="65"/>
      <c r="FG153" s="65"/>
      <c r="FH153" s="65"/>
      <c r="FI153" s="65"/>
      <c r="FJ153" s="65"/>
      <c r="FK153" s="65"/>
      <c r="FL153" s="65"/>
      <c r="FM153" s="65"/>
      <c r="FN153" s="65"/>
      <c r="FO153" s="65"/>
      <c r="FP153" s="65"/>
      <c r="FQ153" s="65"/>
      <c r="FR153" s="65"/>
      <c r="FS153" s="65"/>
      <c r="FT153" s="65"/>
      <c r="FU153" s="65"/>
      <c r="FV153" s="65"/>
      <c r="FW153" s="65"/>
      <c r="FX153" s="65"/>
      <c r="FY153" s="65"/>
      <c r="FZ153" s="65"/>
      <c r="GA153" s="65"/>
      <c r="GB153" s="65"/>
      <c r="GC153" s="65"/>
      <c r="GD153" s="65"/>
      <c r="GE153" s="65"/>
      <c r="GF153" s="65"/>
      <c r="GG153" s="65"/>
      <c r="GH153" s="65"/>
    </row>
    <row r="154" spans="1:190" ht="16" x14ac:dyDescent="0.2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/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65"/>
      <c r="CD154" s="65"/>
      <c r="CE154" s="65"/>
      <c r="CF154" s="65"/>
      <c r="CG154" s="65"/>
      <c r="CH154" s="65"/>
      <c r="CI154" s="65"/>
      <c r="CJ154" s="65"/>
      <c r="CK154" s="65"/>
      <c r="CL154" s="65"/>
      <c r="CM154" s="65"/>
      <c r="CN154" s="65"/>
      <c r="CO154" s="65"/>
      <c r="CP154" s="65"/>
      <c r="CQ154" s="65"/>
      <c r="CR154" s="65"/>
      <c r="CS154" s="65"/>
      <c r="CT154" s="65"/>
      <c r="CU154" s="65"/>
      <c r="CV154" s="65"/>
      <c r="CW154" s="6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  <c r="DW154" s="65"/>
      <c r="DX154" s="65"/>
      <c r="DY154" s="65"/>
      <c r="DZ154" s="65"/>
      <c r="EA154" s="65"/>
      <c r="EB154" s="65"/>
      <c r="EC154" s="65"/>
      <c r="ED154" s="65"/>
      <c r="EE154" s="65"/>
      <c r="EF154" s="65"/>
      <c r="EG154" s="65"/>
      <c r="EH154" s="65"/>
      <c r="EI154" s="65"/>
      <c r="EJ154" s="65"/>
      <c r="EK154" s="65"/>
      <c r="EL154" s="65"/>
      <c r="EM154" s="65"/>
      <c r="EN154" s="65"/>
      <c r="EO154" s="65"/>
      <c r="EP154" s="65"/>
      <c r="EQ154" s="65"/>
      <c r="ER154" s="65"/>
      <c r="ES154" s="65"/>
      <c r="ET154" s="65"/>
      <c r="EU154" s="65"/>
      <c r="EV154" s="65"/>
      <c r="EW154" s="65"/>
      <c r="EX154" s="65"/>
      <c r="EY154" s="65"/>
      <c r="EZ154" s="65"/>
      <c r="FA154" s="65"/>
      <c r="FB154" s="65"/>
      <c r="FC154" s="65"/>
      <c r="FD154" s="65"/>
      <c r="FE154" s="65"/>
      <c r="FF154" s="65"/>
      <c r="FG154" s="65"/>
      <c r="FH154" s="65"/>
      <c r="FI154" s="65"/>
      <c r="FJ154" s="65"/>
      <c r="FK154" s="65"/>
      <c r="FL154" s="65"/>
      <c r="FM154" s="65"/>
      <c r="FN154" s="65"/>
      <c r="FO154" s="65"/>
      <c r="FP154" s="65"/>
      <c r="FQ154" s="65"/>
      <c r="FR154" s="65"/>
      <c r="FS154" s="65"/>
      <c r="FT154" s="65"/>
      <c r="FU154" s="65"/>
      <c r="FV154" s="65"/>
      <c r="FW154" s="65"/>
      <c r="FX154" s="65"/>
      <c r="FY154" s="65"/>
      <c r="FZ154" s="65"/>
      <c r="GA154" s="65"/>
      <c r="GB154" s="65"/>
      <c r="GC154" s="65"/>
      <c r="GD154" s="65"/>
      <c r="GE154" s="65"/>
      <c r="GF154" s="65"/>
      <c r="GG154" s="65"/>
      <c r="GH154" s="65"/>
    </row>
    <row r="155" spans="1:190" ht="16" x14ac:dyDescent="0.2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  <c r="BL155" s="65"/>
      <c r="BM155" s="65"/>
      <c r="BN155" s="65"/>
      <c r="BO155" s="65"/>
      <c r="BP155" s="65"/>
      <c r="BQ155" s="65"/>
      <c r="BR155" s="65"/>
      <c r="BS155" s="65"/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5"/>
      <c r="CK155" s="65"/>
      <c r="CL155" s="65"/>
      <c r="CM155" s="65"/>
      <c r="CN155" s="65"/>
      <c r="CO155" s="65"/>
      <c r="CP155" s="65"/>
      <c r="CQ155" s="65"/>
      <c r="CR155" s="65"/>
      <c r="CS155" s="65"/>
      <c r="CT155" s="65"/>
      <c r="CU155" s="65"/>
      <c r="CV155" s="65"/>
      <c r="CW155" s="65"/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  <c r="DW155" s="65"/>
      <c r="DX155" s="65"/>
      <c r="DY155" s="65"/>
      <c r="DZ155" s="65"/>
      <c r="EA155" s="65"/>
      <c r="EB155" s="65"/>
      <c r="EC155" s="65"/>
      <c r="ED155" s="65"/>
      <c r="EE155" s="65"/>
      <c r="EF155" s="65"/>
      <c r="EG155" s="65"/>
      <c r="EH155" s="65"/>
      <c r="EI155" s="65"/>
      <c r="EJ155" s="65"/>
      <c r="EK155" s="65"/>
      <c r="EL155" s="65"/>
      <c r="EM155" s="65"/>
      <c r="EN155" s="65"/>
      <c r="EO155" s="65"/>
      <c r="EP155" s="65"/>
      <c r="EQ155" s="65"/>
      <c r="ER155" s="65"/>
      <c r="ES155" s="65"/>
      <c r="ET155" s="65"/>
      <c r="EU155" s="65"/>
      <c r="EV155" s="65"/>
      <c r="EW155" s="65"/>
      <c r="EX155" s="65"/>
      <c r="EY155" s="65"/>
      <c r="EZ155" s="65"/>
      <c r="FA155" s="65"/>
      <c r="FB155" s="65"/>
      <c r="FC155" s="65"/>
      <c r="FD155" s="65"/>
      <c r="FE155" s="65"/>
      <c r="FF155" s="65"/>
      <c r="FG155" s="65"/>
      <c r="FH155" s="65"/>
      <c r="FI155" s="65"/>
      <c r="FJ155" s="65"/>
      <c r="FK155" s="65"/>
      <c r="FL155" s="65"/>
      <c r="FM155" s="65"/>
      <c r="FN155" s="65"/>
      <c r="FO155" s="65"/>
      <c r="FP155" s="65"/>
      <c r="FQ155" s="65"/>
      <c r="FR155" s="65"/>
      <c r="FS155" s="65"/>
      <c r="FT155" s="65"/>
      <c r="FU155" s="65"/>
      <c r="FV155" s="65"/>
      <c r="FW155" s="65"/>
      <c r="FX155" s="65"/>
      <c r="FY155" s="65"/>
      <c r="FZ155" s="65"/>
      <c r="GA155" s="65"/>
      <c r="GB155" s="65"/>
      <c r="GC155" s="65"/>
      <c r="GD155" s="65"/>
      <c r="GE155" s="65"/>
      <c r="GF155" s="65"/>
      <c r="GG155" s="65"/>
      <c r="GH155" s="65"/>
    </row>
    <row r="156" spans="1:190" ht="16" x14ac:dyDescent="0.2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  <c r="BL156" s="65"/>
      <c r="BM156" s="65"/>
      <c r="BN156" s="65"/>
      <c r="BO156" s="65"/>
      <c r="BP156" s="65"/>
      <c r="BQ156" s="65"/>
      <c r="BR156" s="65"/>
      <c r="BS156" s="65"/>
      <c r="BT156" s="65"/>
      <c r="BU156" s="65"/>
      <c r="BV156" s="65"/>
      <c r="BW156" s="65"/>
      <c r="BX156" s="65"/>
      <c r="BY156" s="65"/>
      <c r="BZ156" s="65"/>
      <c r="CA156" s="65"/>
      <c r="CB156" s="65"/>
      <c r="CC156" s="65"/>
      <c r="CD156" s="65"/>
      <c r="CE156" s="65"/>
      <c r="CF156" s="65"/>
      <c r="CG156" s="65"/>
      <c r="CH156" s="65"/>
      <c r="CI156" s="65"/>
      <c r="CJ156" s="65"/>
      <c r="CK156" s="65"/>
      <c r="CL156" s="65"/>
      <c r="CM156" s="65"/>
      <c r="CN156" s="65"/>
      <c r="CO156" s="65"/>
      <c r="CP156" s="65"/>
      <c r="CQ156" s="65"/>
      <c r="CR156" s="65"/>
      <c r="CS156" s="65"/>
      <c r="CT156" s="65"/>
      <c r="CU156" s="65"/>
      <c r="CV156" s="65"/>
      <c r="CW156" s="65"/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  <c r="DW156" s="65"/>
      <c r="DX156" s="65"/>
      <c r="DY156" s="65"/>
      <c r="DZ156" s="65"/>
      <c r="EA156" s="65"/>
      <c r="EB156" s="65"/>
      <c r="EC156" s="65"/>
      <c r="ED156" s="65"/>
      <c r="EE156" s="65"/>
      <c r="EF156" s="65"/>
      <c r="EG156" s="65"/>
      <c r="EH156" s="65"/>
      <c r="EI156" s="65"/>
      <c r="EJ156" s="65"/>
      <c r="EK156" s="65"/>
      <c r="EL156" s="65"/>
      <c r="EM156" s="65"/>
      <c r="EN156" s="65"/>
      <c r="EO156" s="65"/>
      <c r="EP156" s="65"/>
      <c r="EQ156" s="65"/>
      <c r="ER156" s="65"/>
      <c r="ES156" s="65"/>
      <c r="ET156" s="65"/>
      <c r="EU156" s="65"/>
      <c r="EV156" s="65"/>
      <c r="EW156" s="65"/>
      <c r="EX156" s="65"/>
      <c r="EY156" s="65"/>
      <c r="EZ156" s="65"/>
      <c r="FA156" s="65"/>
      <c r="FB156" s="65"/>
      <c r="FC156" s="65"/>
      <c r="FD156" s="65"/>
      <c r="FE156" s="65"/>
      <c r="FF156" s="65"/>
      <c r="FG156" s="65"/>
      <c r="FH156" s="65"/>
      <c r="FI156" s="65"/>
      <c r="FJ156" s="65"/>
      <c r="FK156" s="65"/>
      <c r="FL156" s="65"/>
      <c r="FM156" s="65"/>
      <c r="FN156" s="65"/>
      <c r="FO156" s="65"/>
      <c r="FP156" s="65"/>
      <c r="FQ156" s="65"/>
      <c r="FR156" s="65"/>
      <c r="FS156" s="65"/>
      <c r="FT156" s="65"/>
      <c r="FU156" s="65"/>
      <c r="FV156" s="65"/>
      <c r="FW156" s="65"/>
      <c r="FX156" s="65"/>
      <c r="FY156" s="65"/>
      <c r="FZ156" s="65"/>
      <c r="GA156" s="65"/>
      <c r="GB156" s="65"/>
      <c r="GC156" s="65"/>
      <c r="GD156" s="65"/>
      <c r="GE156" s="65"/>
      <c r="GF156" s="65"/>
      <c r="GG156" s="65"/>
      <c r="GH156" s="65"/>
    </row>
    <row r="157" spans="1:190" ht="16" x14ac:dyDescent="0.2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  <c r="BL157" s="65"/>
      <c r="BM157" s="65"/>
      <c r="BN157" s="65"/>
      <c r="BO157" s="65"/>
      <c r="BP157" s="65"/>
      <c r="BQ157" s="65"/>
      <c r="BR157" s="65"/>
      <c r="BS157" s="65"/>
      <c r="BT157" s="65"/>
      <c r="BU157" s="65"/>
      <c r="BV157" s="65"/>
      <c r="BW157" s="65"/>
      <c r="BX157" s="65"/>
      <c r="BY157" s="65"/>
      <c r="BZ157" s="65"/>
      <c r="CA157" s="65"/>
      <c r="CB157" s="65"/>
      <c r="CC157" s="65"/>
      <c r="CD157" s="65"/>
      <c r="CE157" s="65"/>
      <c r="CF157" s="65"/>
      <c r="CG157" s="65"/>
      <c r="CH157" s="65"/>
      <c r="CI157" s="65"/>
      <c r="CJ157" s="65"/>
      <c r="CK157" s="65"/>
      <c r="CL157" s="65"/>
      <c r="CM157" s="65"/>
      <c r="CN157" s="65"/>
      <c r="CO157" s="65"/>
      <c r="CP157" s="65"/>
      <c r="CQ157" s="65"/>
      <c r="CR157" s="65"/>
      <c r="CS157" s="65"/>
      <c r="CT157" s="65"/>
      <c r="CU157" s="65"/>
      <c r="CV157" s="65"/>
      <c r="CW157" s="6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  <c r="DW157" s="65"/>
      <c r="DX157" s="65"/>
      <c r="DY157" s="65"/>
      <c r="DZ157" s="65"/>
      <c r="EA157" s="65"/>
      <c r="EB157" s="65"/>
      <c r="EC157" s="65"/>
      <c r="ED157" s="65"/>
      <c r="EE157" s="65"/>
      <c r="EF157" s="65"/>
      <c r="EG157" s="65"/>
      <c r="EH157" s="65"/>
      <c r="EI157" s="65"/>
      <c r="EJ157" s="65"/>
      <c r="EK157" s="65"/>
      <c r="EL157" s="65"/>
      <c r="EM157" s="65"/>
      <c r="EN157" s="65"/>
      <c r="EO157" s="65"/>
      <c r="EP157" s="65"/>
      <c r="EQ157" s="65"/>
      <c r="ER157" s="65"/>
      <c r="ES157" s="65"/>
      <c r="ET157" s="65"/>
      <c r="EU157" s="65"/>
      <c r="EV157" s="65"/>
      <c r="EW157" s="65"/>
      <c r="EX157" s="65"/>
      <c r="EY157" s="65"/>
      <c r="EZ157" s="65"/>
      <c r="FA157" s="65"/>
      <c r="FB157" s="65"/>
      <c r="FC157" s="65"/>
      <c r="FD157" s="65"/>
      <c r="FE157" s="65"/>
      <c r="FF157" s="65"/>
      <c r="FG157" s="65"/>
      <c r="FH157" s="65"/>
      <c r="FI157" s="65"/>
      <c r="FJ157" s="65"/>
      <c r="FK157" s="65"/>
      <c r="FL157" s="65"/>
      <c r="FM157" s="65"/>
      <c r="FN157" s="65"/>
      <c r="FO157" s="65"/>
      <c r="FP157" s="65"/>
      <c r="FQ157" s="65"/>
      <c r="FR157" s="65"/>
      <c r="FS157" s="65"/>
      <c r="FT157" s="65"/>
      <c r="FU157" s="65"/>
      <c r="FV157" s="65"/>
      <c r="FW157" s="65"/>
      <c r="FX157" s="65"/>
      <c r="FY157" s="65"/>
      <c r="FZ157" s="65"/>
      <c r="GA157" s="65"/>
      <c r="GB157" s="65"/>
      <c r="GC157" s="65"/>
      <c r="GD157" s="65"/>
      <c r="GE157" s="65"/>
      <c r="GF157" s="65"/>
      <c r="GG157" s="65"/>
      <c r="GH157" s="65"/>
    </row>
    <row r="158" spans="1:190" ht="16" x14ac:dyDescent="0.2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  <c r="BL158" s="65"/>
      <c r="BM158" s="65"/>
      <c r="BN158" s="65"/>
      <c r="BO158" s="65"/>
      <c r="BP158" s="65"/>
      <c r="BQ158" s="65"/>
      <c r="BR158" s="65"/>
      <c r="BS158" s="65"/>
      <c r="BT158" s="65"/>
      <c r="BU158" s="65"/>
      <c r="BV158" s="65"/>
      <c r="BW158" s="65"/>
      <c r="BX158" s="65"/>
      <c r="BY158" s="65"/>
      <c r="BZ158" s="65"/>
      <c r="CA158" s="65"/>
      <c r="CB158" s="65"/>
      <c r="CC158" s="65"/>
      <c r="CD158" s="65"/>
      <c r="CE158" s="65"/>
      <c r="CF158" s="65"/>
      <c r="CG158" s="65"/>
      <c r="CH158" s="65"/>
      <c r="CI158" s="65"/>
      <c r="CJ158" s="65"/>
      <c r="CK158" s="65"/>
      <c r="CL158" s="65"/>
      <c r="CM158" s="65"/>
      <c r="CN158" s="65"/>
      <c r="CO158" s="65"/>
      <c r="CP158" s="65"/>
      <c r="CQ158" s="65"/>
      <c r="CR158" s="65"/>
      <c r="CS158" s="65"/>
      <c r="CT158" s="65"/>
      <c r="CU158" s="65"/>
      <c r="CV158" s="65"/>
      <c r="CW158" s="6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  <c r="DW158" s="65"/>
      <c r="DX158" s="65"/>
      <c r="DY158" s="65"/>
      <c r="DZ158" s="65"/>
      <c r="EA158" s="65"/>
      <c r="EB158" s="65"/>
      <c r="EC158" s="65"/>
      <c r="ED158" s="65"/>
      <c r="EE158" s="65"/>
      <c r="EF158" s="65"/>
      <c r="EG158" s="65"/>
      <c r="EH158" s="65"/>
      <c r="EI158" s="65"/>
      <c r="EJ158" s="65"/>
      <c r="EK158" s="65"/>
      <c r="EL158" s="65"/>
      <c r="EM158" s="65"/>
      <c r="EN158" s="65"/>
      <c r="EO158" s="65"/>
      <c r="EP158" s="65"/>
      <c r="EQ158" s="65"/>
      <c r="ER158" s="65"/>
      <c r="ES158" s="65"/>
      <c r="ET158" s="65"/>
      <c r="EU158" s="65"/>
      <c r="EV158" s="65"/>
      <c r="EW158" s="65"/>
      <c r="EX158" s="65"/>
      <c r="EY158" s="65"/>
      <c r="EZ158" s="65"/>
      <c r="FA158" s="65"/>
      <c r="FB158" s="65"/>
      <c r="FC158" s="65"/>
      <c r="FD158" s="65"/>
      <c r="FE158" s="65"/>
      <c r="FF158" s="65"/>
      <c r="FG158" s="65"/>
      <c r="FH158" s="65"/>
      <c r="FI158" s="65"/>
      <c r="FJ158" s="65"/>
      <c r="FK158" s="65"/>
      <c r="FL158" s="65"/>
      <c r="FM158" s="65"/>
      <c r="FN158" s="65"/>
      <c r="FO158" s="65"/>
      <c r="FP158" s="65"/>
      <c r="FQ158" s="65"/>
      <c r="FR158" s="65"/>
      <c r="FS158" s="65"/>
      <c r="FT158" s="65"/>
      <c r="FU158" s="65"/>
      <c r="FV158" s="65"/>
      <c r="FW158" s="65"/>
      <c r="FX158" s="65"/>
      <c r="FY158" s="65"/>
      <c r="FZ158" s="65"/>
      <c r="GA158" s="65"/>
      <c r="GB158" s="65"/>
      <c r="GC158" s="65"/>
      <c r="GD158" s="65"/>
      <c r="GE158" s="65"/>
      <c r="GF158" s="65"/>
      <c r="GG158" s="65"/>
      <c r="GH158" s="65"/>
    </row>
    <row r="159" spans="1:190" ht="16" x14ac:dyDescent="0.2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  <c r="BL159" s="65"/>
      <c r="BM159" s="65"/>
      <c r="BN159" s="65"/>
      <c r="BO159" s="65"/>
      <c r="BP159" s="65"/>
      <c r="BQ159" s="65"/>
      <c r="BR159" s="65"/>
      <c r="BS159" s="65"/>
      <c r="BT159" s="65"/>
      <c r="BU159" s="65"/>
      <c r="BV159" s="65"/>
      <c r="BW159" s="65"/>
      <c r="BX159" s="65"/>
      <c r="BY159" s="65"/>
      <c r="BZ159" s="65"/>
      <c r="CA159" s="65"/>
      <c r="CB159" s="65"/>
      <c r="CC159" s="65"/>
      <c r="CD159" s="65"/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/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  <c r="DW159" s="65"/>
      <c r="DX159" s="65"/>
      <c r="DY159" s="65"/>
      <c r="DZ159" s="65"/>
      <c r="EA159" s="65"/>
      <c r="EB159" s="65"/>
      <c r="EC159" s="65"/>
      <c r="ED159" s="65"/>
      <c r="EE159" s="65"/>
      <c r="EF159" s="65"/>
      <c r="EG159" s="65"/>
      <c r="EH159" s="65"/>
      <c r="EI159" s="65"/>
      <c r="EJ159" s="65"/>
      <c r="EK159" s="65"/>
      <c r="EL159" s="65"/>
      <c r="EM159" s="65"/>
      <c r="EN159" s="65"/>
      <c r="EO159" s="65"/>
      <c r="EP159" s="65"/>
      <c r="EQ159" s="65"/>
      <c r="ER159" s="65"/>
      <c r="ES159" s="65"/>
      <c r="ET159" s="65"/>
      <c r="EU159" s="65"/>
      <c r="EV159" s="65"/>
      <c r="EW159" s="65"/>
      <c r="EX159" s="65"/>
      <c r="EY159" s="65"/>
      <c r="EZ159" s="65"/>
      <c r="FA159" s="65"/>
      <c r="FB159" s="65"/>
      <c r="FC159" s="65"/>
      <c r="FD159" s="65"/>
      <c r="FE159" s="65"/>
      <c r="FF159" s="65"/>
      <c r="FG159" s="65"/>
      <c r="FH159" s="65"/>
      <c r="FI159" s="65"/>
      <c r="FJ159" s="65"/>
      <c r="FK159" s="65"/>
      <c r="FL159" s="65"/>
      <c r="FM159" s="65"/>
      <c r="FN159" s="65"/>
      <c r="FO159" s="65"/>
      <c r="FP159" s="65"/>
      <c r="FQ159" s="65"/>
      <c r="FR159" s="65"/>
      <c r="FS159" s="65"/>
      <c r="FT159" s="65"/>
      <c r="FU159" s="65"/>
      <c r="FV159" s="65"/>
      <c r="FW159" s="65"/>
      <c r="FX159" s="65"/>
      <c r="FY159" s="65"/>
      <c r="FZ159" s="65"/>
      <c r="GA159" s="65"/>
      <c r="GB159" s="65"/>
      <c r="GC159" s="65"/>
      <c r="GD159" s="65"/>
      <c r="GE159" s="65"/>
      <c r="GF159" s="65"/>
      <c r="GG159" s="65"/>
      <c r="GH159" s="65"/>
    </row>
    <row r="160" spans="1:190" ht="16" x14ac:dyDescent="0.2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65"/>
      <c r="AM160" s="65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65"/>
      <c r="BF160" s="65"/>
      <c r="BG160" s="65"/>
      <c r="BH160" s="65"/>
      <c r="BI160" s="65"/>
      <c r="BJ160" s="65"/>
      <c r="BK160" s="65"/>
      <c r="BL160" s="65"/>
      <c r="BM160" s="65"/>
      <c r="BN160" s="65"/>
      <c r="BO160" s="65"/>
      <c r="BP160" s="65"/>
      <c r="BQ160" s="65"/>
      <c r="BR160" s="65"/>
      <c r="BS160" s="65"/>
      <c r="BT160" s="65"/>
      <c r="BU160" s="65"/>
      <c r="BV160" s="65"/>
      <c r="BW160" s="65"/>
      <c r="BX160" s="65"/>
      <c r="BY160" s="65"/>
      <c r="BZ160" s="65"/>
      <c r="CA160" s="65"/>
      <c r="CB160" s="65"/>
      <c r="CC160" s="65"/>
      <c r="CD160" s="65"/>
      <c r="CE160" s="65"/>
      <c r="CF160" s="65"/>
      <c r="CG160" s="65"/>
      <c r="CH160" s="65"/>
      <c r="CI160" s="65"/>
      <c r="CJ160" s="65"/>
      <c r="CK160" s="65"/>
      <c r="CL160" s="65"/>
      <c r="CM160" s="65"/>
      <c r="CN160" s="65"/>
      <c r="CO160" s="65"/>
      <c r="CP160" s="65"/>
      <c r="CQ160" s="65"/>
      <c r="CR160" s="65"/>
      <c r="CS160" s="65"/>
      <c r="CT160" s="65"/>
      <c r="CU160" s="65"/>
      <c r="CV160" s="65"/>
      <c r="CW160" s="6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  <c r="DW160" s="65"/>
      <c r="DX160" s="65"/>
      <c r="DY160" s="65"/>
      <c r="DZ160" s="65"/>
      <c r="EA160" s="65"/>
      <c r="EB160" s="65"/>
      <c r="EC160" s="65"/>
      <c r="ED160" s="65"/>
      <c r="EE160" s="65"/>
      <c r="EF160" s="65"/>
      <c r="EG160" s="65"/>
      <c r="EH160" s="65"/>
      <c r="EI160" s="65"/>
      <c r="EJ160" s="65"/>
      <c r="EK160" s="65"/>
      <c r="EL160" s="65"/>
      <c r="EM160" s="65"/>
      <c r="EN160" s="65"/>
      <c r="EO160" s="65"/>
      <c r="EP160" s="65"/>
      <c r="EQ160" s="65"/>
      <c r="ER160" s="65"/>
      <c r="ES160" s="65"/>
      <c r="ET160" s="65"/>
      <c r="EU160" s="65"/>
      <c r="EV160" s="65"/>
      <c r="EW160" s="65"/>
      <c r="EX160" s="65"/>
      <c r="EY160" s="65"/>
      <c r="EZ160" s="65"/>
      <c r="FA160" s="65"/>
      <c r="FB160" s="65"/>
      <c r="FC160" s="65"/>
      <c r="FD160" s="65"/>
      <c r="FE160" s="65"/>
      <c r="FF160" s="65"/>
      <c r="FG160" s="65"/>
      <c r="FH160" s="65"/>
      <c r="FI160" s="65"/>
      <c r="FJ160" s="65"/>
      <c r="FK160" s="65"/>
      <c r="FL160" s="65"/>
      <c r="FM160" s="65"/>
      <c r="FN160" s="65"/>
      <c r="FO160" s="65"/>
      <c r="FP160" s="65"/>
      <c r="FQ160" s="65"/>
      <c r="FR160" s="65"/>
      <c r="FS160" s="65"/>
      <c r="FT160" s="65"/>
      <c r="FU160" s="65"/>
      <c r="FV160" s="65"/>
      <c r="FW160" s="65"/>
      <c r="FX160" s="65"/>
      <c r="FY160" s="65"/>
      <c r="FZ160" s="65"/>
      <c r="GA160" s="65"/>
      <c r="GB160" s="65"/>
      <c r="GC160" s="65"/>
      <c r="GD160" s="65"/>
      <c r="GE160" s="65"/>
      <c r="GF160" s="65"/>
      <c r="GG160" s="65"/>
      <c r="GH160" s="65"/>
    </row>
    <row r="161" spans="1:190" ht="16" x14ac:dyDescent="0.2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65"/>
      <c r="AM161" s="65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65"/>
      <c r="BF161" s="65"/>
      <c r="BG161" s="65"/>
      <c r="BH161" s="65"/>
      <c r="BI161" s="65"/>
      <c r="BJ161" s="65"/>
      <c r="BK161" s="65"/>
      <c r="BL161" s="65"/>
      <c r="BM161" s="65"/>
      <c r="BN161" s="65"/>
      <c r="BO161" s="65"/>
      <c r="BP161" s="65"/>
      <c r="BQ161" s="65"/>
      <c r="BR161" s="65"/>
      <c r="BS161" s="65"/>
      <c r="BT161" s="65"/>
      <c r="BU161" s="65"/>
      <c r="BV161" s="65"/>
      <c r="BW161" s="65"/>
      <c r="BX161" s="65"/>
      <c r="BY161" s="65"/>
      <c r="BZ161" s="65"/>
      <c r="CA161" s="65"/>
      <c r="CB161" s="65"/>
      <c r="CC161" s="65"/>
      <c r="CD161" s="65"/>
      <c r="CE161" s="65"/>
      <c r="CF161" s="65"/>
      <c r="CG161" s="65"/>
      <c r="CH161" s="65"/>
      <c r="CI161" s="65"/>
      <c r="CJ161" s="65"/>
      <c r="CK161" s="65"/>
      <c r="CL161" s="65"/>
      <c r="CM161" s="65"/>
      <c r="CN161" s="65"/>
      <c r="CO161" s="65"/>
      <c r="CP161" s="65"/>
      <c r="CQ161" s="65"/>
      <c r="CR161" s="65"/>
      <c r="CS161" s="65"/>
      <c r="CT161" s="65"/>
      <c r="CU161" s="65"/>
      <c r="CV161" s="65"/>
      <c r="CW161" s="6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  <c r="DW161" s="65"/>
      <c r="DX161" s="65"/>
      <c r="DY161" s="65"/>
      <c r="DZ161" s="65"/>
      <c r="EA161" s="65"/>
      <c r="EB161" s="65"/>
      <c r="EC161" s="65"/>
      <c r="ED161" s="65"/>
      <c r="EE161" s="65"/>
      <c r="EF161" s="65"/>
      <c r="EG161" s="65"/>
      <c r="EH161" s="65"/>
      <c r="EI161" s="65"/>
      <c r="EJ161" s="65"/>
      <c r="EK161" s="65"/>
      <c r="EL161" s="65"/>
      <c r="EM161" s="65"/>
      <c r="EN161" s="65"/>
      <c r="EO161" s="65"/>
      <c r="EP161" s="65"/>
      <c r="EQ161" s="65"/>
      <c r="ER161" s="65"/>
      <c r="ES161" s="65"/>
      <c r="ET161" s="65"/>
      <c r="EU161" s="65"/>
      <c r="EV161" s="65"/>
      <c r="EW161" s="65"/>
      <c r="EX161" s="65"/>
      <c r="EY161" s="65"/>
      <c r="EZ161" s="65"/>
      <c r="FA161" s="65"/>
      <c r="FB161" s="65"/>
      <c r="FC161" s="65"/>
      <c r="FD161" s="65"/>
      <c r="FE161" s="65"/>
      <c r="FF161" s="65"/>
      <c r="FG161" s="65"/>
      <c r="FH161" s="65"/>
      <c r="FI161" s="65"/>
      <c r="FJ161" s="65"/>
      <c r="FK161" s="65"/>
      <c r="FL161" s="65"/>
      <c r="FM161" s="65"/>
      <c r="FN161" s="65"/>
      <c r="FO161" s="65"/>
      <c r="FP161" s="65"/>
      <c r="FQ161" s="65"/>
      <c r="FR161" s="65"/>
      <c r="FS161" s="65"/>
      <c r="FT161" s="65"/>
      <c r="FU161" s="65"/>
      <c r="FV161" s="65"/>
      <c r="FW161" s="65"/>
      <c r="FX161" s="65"/>
      <c r="FY161" s="65"/>
      <c r="FZ161" s="65"/>
      <c r="GA161" s="65"/>
      <c r="GB161" s="65"/>
      <c r="GC161" s="65"/>
      <c r="GD161" s="65"/>
      <c r="GE161" s="65"/>
      <c r="GF161" s="65"/>
      <c r="GG161" s="65"/>
      <c r="GH161" s="65"/>
    </row>
    <row r="162" spans="1:190" ht="16" x14ac:dyDescent="0.2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65"/>
      <c r="AM162" s="65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65"/>
      <c r="BF162" s="65"/>
      <c r="BG162" s="65"/>
      <c r="BH162" s="65"/>
      <c r="BI162" s="65"/>
      <c r="BJ162" s="65"/>
      <c r="BK162" s="65"/>
      <c r="BL162" s="65"/>
      <c r="BM162" s="65"/>
      <c r="BN162" s="65"/>
      <c r="BO162" s="65"/>
      <c r="BP162" s="65"/>
      <c r="BQ162" s="65"/>
      <c r="BR162" s="65"/>
      <c r="BS162" s="65"/>
      <c r="BT162" s="65"/>
      <c r="BU162" s="65"/>
      <c r="BV162" s="65"/>
      <c r="BW162" s="65"/>
      <c r="BX162" s="65"/>
      <c r="BY162" s="65"/>
      <c r="BZ162" s="65"/>
      <c r="CA162" s="65"/>
      <c r="CB162" s="65"/>
      <c r="CC162" s="65"/>
      <c r="CD162" s="65"/>
      <c r="CE162" s="65"/>
      <c r="CF162" s="65"/>
      <c r="CG162" s="65"/>
      <c r="CH162" s="65"/>
      <c r="CI162" s="65"/>
      <c r="CJ162" s="65"/>
      <c r="CK162" s="65"/>
      <c r="CL162" s="65"/>
      <c r="CM162" s="65"/>
      <c r="CN162" s="65"/>
      <c r="CO162" s="65"/>
      <c r="CP162" s="65"/>
      <c r="CQ162" s="65"/>
      <c r="CR162" s="65"/>
      <c r="CS162" s="65"/>
      <c r="CT162" s="65"/>
      <c r="CU162" s="65"/>
      <c r="CV162" s="65"/>
      <c r="CW162" s="6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  <c r="DW162" s="65"/>
      <c r="DX162" s="65"/>
      <c r="DY162" s="65"/>
      <c r="DZ162" s="65"/>
      <c r="EA162" s="65"/>
      <c r="EB162" s="65"/>
      <c r="EC162" s="65"/>
      <c r="ED162" s="65"/>
      <c r="EE162" s="65"/>
      <c r="EF162" s="65"/>
      <c r="EG162" s="65"/>
      <c r="EH162" s="65"/>
      <c r="EI162" s="65"/>
      <c r="EJ162" s="65"/>
      <c r="EK162" s="65"/>
      <c r="EL162" s="65"/>
      <c r="EM162" s="65"/>
      <c r="EN162" s="65"/>
      <c r="EO162" s="65"/>
      <c r="EP162" s="65"/>
      <c r="EQ162" s="65"/>
      <c r="ER162" s="65"/>
      <c r="ES162" s="65"/>
      <c r="ET162" s="65"/>
      <c r="EU162" s="65"/>
      <c r="EV162" s="65"/>
      <c r="EW162" s="65"/>
      <c r="EX162" s="65"/>
      <c r="EY162" s="65"/>
      <c r="EZ162" s="65"/>
      <c r="FA162" s="65"/>
      <c r="FB162" s="65"/>
      <c r="FC162" s="65"/>
      <c r="FD162" s="65"/>
      <c r="FE162" s="65"/>
      <c r="FF162" s="65"/>
      <c r="FG162" s="65"/>
      <c r="FH162" s="65"/>
      <c r="FI162" s="65"/>
      <c r="FJ162" s="65"/>
      <c r="FK162" s="65"/>
      <c r="FL162" s="65"/>
      <c r="FM162" s="65"/>
      <c r="FN162" s="65"/>
      <c r="FO162" s="65"/>
      <c r="FP162" s="65"/>
      <c r="FQ162" s="65"/>
      <c r="FR162" s="65"/>
      <c r="FS162" s="65"/>
      <c r="FT162" s="65"/>
      <c r="FU162" s="65"/>
      <c r="FV162" s="65"/>
      <c r="FW162" s="65"/>
      <c r="FX162" s="65"/>
      <c r="FY162" s="65"/>
      <c r="FZ162" s="65"/>
      <c r="GA162" s="65"/>
      <c r="GB162" s="65"/>
      <c r="GC162" s="65"/>
      <c r="GD162" s="65"/>
      <c r="GE162" s="65"/>
      <c r="GF162" s="65"/>
      <c r="GG162" s="65"/>
      <c r="GH162" s="65"/>
    </row>
    <row r="163" spans="1:190" ht="16" x14ac:dyDescent="0.2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  <c r="BL163" s="65"/>
      <c r="BM163" s="65"/>
      <c r="BN163" s="65"/>
      <c r="BO163" s="65"/>
      <c r="BP163" s="65"/>
      <c r="BQ163" s="65"/>
      <c r="BR163" s="65"/>
      <c r="BS163" s="65"/>
      <c r="BT163" s="65"/>
      <c r="BU163" s="65"/>
      <c r="BV163" s="65"/>
      <c r="BW163" s="65"/>
      <c r="BX163" s="65"/>
      <c r="BY163" s="65"/>
      <c r="BZ163" s="65"/>
      <c r="CA163" s="65"/>
      <c r="CB163" s="65"/>
      <c r="CC163" s="65"/>
      <c r="CD163" s="65"/>
      <c r="CE163" s="65"/>
      <c r="CF163" s="65"/>
      <c r="CG163" s="65"/>
      <c r="CH163" s="65"/>
      <c r="CI163" s="65"/>
      <c r="CJ163" s="65"/>
      <c r="CK163" s="65"/>
      <c r="CL163" s="65"/>
      <c r="CM163" s="65"/>
      <c r="CN163" s="65"/>
      <c r="CO163" s="65"/>
      <c r="CP163" s="65"/>
      <c r="CQ163" s="65"/>
      <c r="CR163" s="65"/>
      <c r="CS163" s="65"/>
      <c r="CT163" s="65"/>
      <c r="CU163" s="65"/>
      <c r="CV163" s="65"/>
      <c r="CW163" s="6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  <c r="DW163" s="65"/>
      <c r="DX163" s="65"/>
      <c r="DY163" s="65"/>
      <c r="DZ163" s="65"/>
      <c r="EA163" s="65"/>
      <c r="EB163" s="65"/>
      <c r="EC163" s="65"/>
      <c r="ED163" s="65"/>
      <c r="EE163" s="65"/>
      <c r="EF163" s="65"/>
      <c r="EG163" s="65"/>
      <c r="EH163" s="65"/>
      <c r="EI163" s="65"/>
      <c r="EJ163" s="65"/>
      <c r="EK163" s="65"/>
      <c r="EL163" s="65"/>
      <c r="EM163" s="65"/>
      <c r="EN163" s="65"/>
      <c r="EO163" s="65"/>
      <c r="EP163" s="65"/>
      <c r="EQ163" s="65"/>
      <c r="ER163" s="65"/>
      <c r="ES163" s="65"/>
      <c r="ET163" s="65"/>
      <c r="EU163" s="65"/>
      <c r="EV163" s="65"/>
      <c r="EW163" s="65"/>
      <c r="EX163" s="65"/>
      <c r="EY163" s="65"/>
      <c r="EZ163" s="65"/>
      <c r="FA163" s="65"/>
      <c r="FB163" s="65"/>
      <c r="FC163" s="65"/>
      <c r="FD163" s="65"/>
      <c r="FE163" s="65"/>
      <c r="FF163" s="65"/>
      <c r="FG163" s="65"/>
      <c r="FH163" s="65"/>
      <c r="FI163" s="65"/>
      <c r="FJ163" s="65"/>
      <c r="FK163" s="65"/>
      <c r="FL163" s="65"/>
      <c r="FM163" s="65"/>
      <c r="FN163" s="65"/>
      <c r="FO163" s="65"/>
      <c r="FP163" s="65"/>
      <c r="FQ163" s="65"/>
      <c r="FR163" s="65"/>
      <c r="FS163" s="65"/>
      <c r="FT163" s="65"/>
      <c r="FU163" s="65"/>
      <c r="FV163" s="65"/>
      <c r="FW163" s="65"/>
      <c r="FX163" s="65"/>
      <c r="FY163" s="65"/>
      <c r="FZ163" s="65"/>
      <c r="GA163" s="65"/>
      <c r="GB163" s="65"/>
      <c r="GC163" s="65"/>
      <c r="GD163" s="65"/>
      <c r="GE163" s="65"/>
      <c r="GF163" s="65"/>
      <c r="GG163" s="65"/>
      <c r="GH163" s="65"/>
    </row>
    <row r="164" spans="1:190" ht="16" x14ac:dyDescent="0.2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O164" s="65"/>
      <c r="AP164" s="65"/>
      <c r="AQ164" s="65"/>
      <c r="AR164" s="65"/>
      <c r="AS164" s="65"/>
      <c r="AT164" s="65"/>
      <c r="AU164" s="65"/>
      <c r="AV164" s="65"/>
      <c r="AW164" s="65"/>
      <c r="AX164" s="65"/>
      <c r="AY164" s="65"/>
      <c r="AZ164" s="65"/>
      <c r="BA164" s="65"/>
      <c r="BB164" s="65"/>
      <c r="BC164" s="65"/>
      <c r="BD164" s="65"/>
      <c r="BE164" s="65"/>
      <c r="BF164" s="65"/>
      <c r="BG164" s="65"/>
      <c r="BH164" s="65"/>
      <c r="BI164" s="65"/>
      <c r="BJ164" s="65"/>
      <c r="BK164" s="65"/>
      <c r="BL164" s="65"/>
      <c r="BM164" s="65"/>
      <c r="BN164" s="65"/>
      <c r="BO164" s="65"/>
      <c r="BP164" s="65"/>
      <c r="BQ164" s="65"/>
      <c r="BR164" s="65"/>
      <c r="BS164" s="65"/>
      <c r="BT164" s="65"/>
      <c r="BU164" s="65"/>
      <c r="BV164" s="65"/>
      <c r="BW164" s="65"/>
      <c r="BX164" s="65"/>
      <c r="BY164" s="65"/>
      <c r="BZ164" s="65"/>
      <c r="CA164" s="65"/>
      <c r="CB164" s="65"/>
      <c r="CC164" s="65"/>
      <c r="CD164" s="65"/>
      <c r="CE164" s="65"/>
      <c r="CF164" s="65"/>
      <c r="CG164" s="65"/>
      <c r="CH164" s="65"/>
      <c r="CI164" s="65"/>
      <c r="CJ164" s="65"/>
      <c r="CK164" s="65"/>
      <c r="CL164" s="65"/>
      <c r="CM164" s="65"/>
      <c r="CN164" s="65"/>
      <c r="CO164" s="65"/>
      <c r="CP164" s="65"/>
      <c r="CQ164" s="65"/>
      <c r="CR164" s="65"/>
      <c r="CS164" s="65"/>
      <c r="CT164" s="65"/>
      <c r="CU164" s="65"/>
      <c r="CV164" s="65"/>
      <c r="CW164" s="6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  <c r="DW164" s="65"/>
      <c r="DX164" s="65"/>
      <c r="DY164" s="65"/>
      <c r="DZ164" s="65"/>
      <c r="EA164" s="65"/>
      <c r="EB164" s="65"/>
      <c r="EC164" s="65"/>
      <c r="ED164" s="65"/>
      <c r="EE164" s="65"/>
      <c r="EF164" s="65"/>
      <c r="EG164" s="65"/>
      <c r="EH164" s="65"/>
      <c r="EI164" s="65"/>
      <c r="EJ164" s="65"/>
      <c r="EK164" s="65"/>
      <c r="EL164" s="65"/>
      <c r="EM164" s="65"/>
      <c r="EN164" s="65"/>
      <c r="EO164" s="65"/>
      <c r="EP164" s="65"/>
      <c r="EQ164" s="65"/>
      <c r="ER164" s="65"/>
      <c r="ES164" s="65"/>
      <c r="ET164" s="65"/>
      <c r="EU164" s="65"/>
      <c r="EV164" s="65"/>
      <c r="EW164" s="65"/>
      <c r="EX164" s="65"/>
      <c r="EY164" s="65"/>
      <c r="EZ164" s="65"/>
      <c r="FA164" s="65"/>
      <c r="FB164" s="65"/>
      <c r="FC164" s="65"/>
      <c r="FD164" s="65"/>
      <c r="FE164" s="65"/>
      <c r="FF164" s="65"/>
      <c r="FG164" s="65"/>
      <c r="FH164" s="65"/>
      <c r="FI164" s="65"/>
      <c r="FJ164" s="65"/>
      <c r="FK164" s="65"/>
      <c r="FL164" s="65"/>
      <c r="FM164" s="65"/>
      <c r="FN164" s="65"/>
      <c r="FO164" s="65"/>
      <c r="FP164" s="65"/>
      <c r="FQ164" s="65"/>
      <c r="FR164" s="65"/>
      <c r="FS164" s="65"/>
      <c r="FT164" s="65"/>
      <c r="FU164" s="65"/>
      <c r="FV164" s="65"/>
      <c r="FW164" s="65"/>
      <c r="FX164" s="65"/>
      <c r="FY164" s="65"/>
      <c r="FZ164" s="65"/>
      <c r="GA164" s="65"/>
      <c r="GB164" s="65"/>
      <c r="GC164" s="65"/>
      <c r="GD164" s="65"/>
      <c r="GE164" s="65"/>
      <c r="GF164" s="65"/>
      <c r="GG164" s="65"/>
      <c r="GH164" s="65"/>
    </row>
    <row r="165" spans="1:190" ht="16" x14ac:dyDescent="0.2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  <c r="AL165" s="65"/>
      <c r="AM165" s="65"/>
      <c r="AN165" s="65"/>
      <c r="AO165" s="65"/>
      <c r="AP165" s="65"/>
      <c r="AQ165" s="65"/>
      <c r="AR165" s="65"/>
      <c r="AS165" s="65"/>
      <c r="AT165" s="65"/>
      <c r="AU165" s="65"/>
      <c r="AV165" s="65"/>
      <c r="AW165" s="65"/>
      <c r="AX165" s="65"/>
      <c r="AY165" s="65"/>
      <c r="AZ165" s="65"/>
      <c r="BA165" s="65"/>
      <c r="BB165" s="65"/>
      <c r="BC165" s="65"/>
      <c r="BD165" s="65"/>
      <c r="BE165" s="65"/>
      <c r="BF165" s="65"/>
      <c r="BG165" s="65"/>
      <c r="BH165" s="65"/>
      <c r="BI165" s="65"/>
      <c r="BJ165" s="65"/>
      <c r="BK165" s="65"/>
      <c r="BL165" s="65"/>
      <c r="BM165" s="65"/>
      <c r="BN165" s="65"/>
      <c r="BO165" s="65"/>
      <c r="BP165" s="65"/>
      <c r="BQ165" s="65"/>
      <c r="BR165" s="65"/>
      <c r="BS165" s="65"/>
      <c r="BT165" s="65"/>
      <c r="BU165" s="65"/>
      <c r="BV165" s="65"/>
      <c r="BW165" s="65"/>
      <c r="BX165" s="65"/>
      <c r="BY165" s="65"/>
      <c r="BZ165" s="65"/>
      <c r="CA165" s="65"/>
      <c r="CB165" s="65"/>
      <c r="CC165" s="65"/>
      <c r="CD165" s="65"/>
      <c r="CE165" s="65"/>
      <c r="CF165" s="65"/>
      <c r="CG165" s="65"/>
      <c r="CH165" s="65"/>
      <c r="CI165" s="65"/>
      <c r="CJ165" s="65"/>
      <c r="CK165" s="65"/>
      <c r="CL165" s="65"/>
      <c r="CM165" s="65"/>
      <c r="CN165" s="65"/>
      <c r="CO165" s="65"/>
      <c r="CP165" s="65"/>
      <c r="CQ165" s="65"/>
      <c r="CR165" s="65"/>
      <c r="CS165" s="65"/>
      <c r="CT165" s="65"/>
      <c r="CU165" s="65"/>
      <c r="CV165" s="65"/>
      <c r="CW165" s="65"/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  <c r="DW165" s="65"/>
      <c r="DX165" s="65"/>
      <c r="DY165" s="65"/>
      <c r="DZ165" s="65"/>
      <c r="EA165" s="65"/>
      <c r="EB165" s="65"/>
      <c r="EC165" s="65"/>
      <c r="ED165" s="65"/>
      <c r="EE165" s="65"/>
      <c r="EF165" s="65"/>
      <c r="EG165" s="65"/>
      <c r="EH165" s="65"/>
      <c r="EI165" s="65"/>
      <c r="EJ165" s="65"/>
      <c r="EK165" s="65"/>
      <c r="EL165" s="65"/>
      <c r="EM165" s="65"/>
      <c r="EN165" s="65"/>
      <c r="EO165" s="65"/>
      <c r="EP165" s="65"/>
      <c r="EQ165" s="65"/>
      <c r="ER165" s="65"/>
      <c r="ES165" s="65"/>
      <c r="ET165" s="65"/>
      <c r="EU165" s="65"/>
      <c r="EV165" s="65"/>
      <c r="EW165" s="65"/>
      <c r="EX165" s="65"/>
      <c r="EY165" s="65"/>
      <c r="EZ165" s="65"/>
      <c r="FA165" s="65"/>
      <c r="FB165" s="65"/>
      <c r="FC165" s="65"/>
      <c r="FD165" s="65"/>
      <c r="FE165" s="65"/>
      <c r="FF165" s="65"/>
      <c r="FG165" s="65"/>
      <c r="FH165" s="65"/>
      <c r="FI165" s="65"/>
      <c r="FJ165" s="65"/>
      <c r="FK165" s="65"/>
      <c r="FL165" s="65"/>
      <c r="FM165" s="65"/>
      <c r="FN165" s="65"/>
      <c r="FO165" s="65"/>
      <c r="FP165" s="65"/>
      <c r="FQ165" s="65"/>
      <c r="FR165" s="65"/>
      <c r="FS165" s="65"/>
      <c r="FT165" s="65"/>
      <c r="FU165" s="65"/>
      <c r="FV165" s="65"/>
      <c r="FW165" s="65"/>
      <c r="FX165" s="65"/>
      <c r="FY165" s="65"/>
      <c r="FZ165" s="65"/>
      <c r="GA165" s="65"/>
      <c r="GB165" s="65"/>
      <c r="GC165" s="65"/>
      <c r="GD165" s="65"/>
      <c r="GE165" s="65"/>
      <c r="GF165" s="65"/>
      <c r="GG165" s="65"/>
      <c r="GH165" s="65"/>
    </row>
    <row r="166" spans="1:190" ht="16" x14ac:dyDescent="0.2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  <c r="AL166" s="65"/>
      <c r="AM166" s="65"/>
      <c r="AN166" s="65"/>
      <c r="AO166" s="65"/>
      <c r="AP166" s="65"/>
      <c r="AQ166" s="65"/>
      <c r="AR166" s="65"/>
      <c r="AS166" s="65"/>
      <c r="AT166" s="65"/>
      <c r="AU166" s="65"/>
      <c r="AV166" s="65"/>
      <c r="AW166" s="65"/>
      <c r="AX166" s="65"/>
      <c r="AY166" s="65"/>
      <c r="AZ166" s="65"/>
      <c r="BA166" s="65"/>
      <c r="BB166" s="65"/>
      <c r="BC166" s="65"/>
      <c r="BD166" s="65"/>
      <c r="BE166" s="65"/>
      <c r="BF166" s="65"/>
      <c r="BG166" s="65"/>
      <c r="BH166" s="65"/>
      <c r="BI166" s="65"/>
      <c r="BJ166" s="65"/>
      <c r="BK166" s="65"/>
      <c r="BL166" s="65"/>
      <c r="BM166" s="65"/>
      <c r="BN166" s="65"/>
      <c r="BO166" s="65"/>
      <c r="BP166" s="65"/>
      <c r="BQ166" s="65"/>
      <c r="BR166" s="65"/>
      <c r="BS166" s="65"/>
      <c r="BT166" s="65"/>
      <c r="BU166" s="65"/>
      <c r="BV166" s="65"/>
      <c r="BW166" s="65"/>
      <c r="BX166" s="65"/>
      <c r="BY166" s="65"/>
      <c r="BZ166" s="65"/>
      <c r="CA166" s="65"/>
      <c r="CB166" s="65"/>
      <c r="CC166" s="65"/>
      <c r="CD166" s="65"/>
      <c r="CE166" s="65"/>
      <c r="CF166" s="65"/>
      <c r="CG166" s="65"/>
      <c r="CH166" s="65"/>
      <c r="CI166" s="65"/>
      <c r="CJ166" s="65"/>
      <c r="CK166" s="65"/>
      <c r="CL166" s="65"/>
      <c r="CM166" s="65"/>
      <c r="CN166" s="65"/>
      <c r="CO166" s="65"/>
      <c r="CP166" s="65"/>
      <c r="CQ166" s="65"/>
      <c r="CR166" s="65"/>
      <c r="CS166" s="65"/>
      <c r="CT166" s="65"/>
      <c r="CU166" s="65"/>
      <c r="CV166" s="65"/>
      <c r="CW166" s="65"/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  <c r="DW166" s="65"/>
      <c r="DX166" s="65"/>
      <c r="DY166" s="65"/>
      <c r="DZ166" s="65"/>
      <c r="EA166" s="65"/>
      <c r="EB166" s="65"/>
      <c r="EC166" s="65"/>
      <c r="ED166" s="65"/>
      <c r="EE166" s="65"/>
      <c r="EF166" s="65"/>
      <c r="EG166" s="65"/>
      <c r="EH166" s="65"/>
      <c r="EI166" s="65"/>
      <c r="EJ166" s="65"/>
      <c r="EK166" s="65"/>
      <c r="EL166" s="65"/>
      <c r="EM166" s="65"/>
      <c r="EN166" s="65"/>
      <c r="EO166" s="65"/>
      <c r="EP166" s="65"/>
      <c r="EQ166" s="65"/>
      <c r="ER166" s="65"/>
      <c r="ES166" s="65"/>
      <c r="ET166" s="65"/>
      <c r="EU166" s="65"/>
      <c r="EV166" s="65"/>
      <c r="EW166" s="65"/>
      <c r="EX166" s="65"/>
      <c r="EY166" s="65"/>
      <c r="EZ166" s="65"/>
      <c r="FA166" s="65"/>
      <c r="FB166" s="65"/>
      <c r="FC166" s="65"/>
      <c r="FD166" s="65"/>
      <c r="FE166" s="65"/>
      <c r="FF166" s="65"/>
      <c r="FG166" s="65"/>
      <c r="FH166" s="65"/>
      <c r="FI166" s="65"/>
      <c r="FJ166" s="65"/>
      <c r="FK166" s="65"/>
      <c r="FL166" s="65"/>
      <c r="FM166" s="65"/>
      <c r="FN166" s="65"/>
      <c r="FO166" s="65"/>
      <c r="FP166" s="65"/>
      <c r="FQ166" s="65"/>
      <c r="FR166" s="65"/>
      <c r="FS166" s="65"/>
      <c r="FT166" s="65"/>
      <c r="FU166" s="65"/>
      <c r="FV166" s="65"/>
      <c r="FW166" s="65"/>
      <c r="FX166" s="65"/>
      <c r="FY166" s="65"/>
      <c r="FZ166" s="65"/>
      <c r="GA166" s="65"/>
      <c r="GB166" s="65"/>
      <c r="GC166" s="65"/>
      <c r="GD166" s="65"/>
      <c r="GE166" s="65"/>
      <c r="GF166" s="65"/>
      <c r="GG166" s="65"/>
      <c r="GH166" s="65"/>
    </row>
    <row r="167" spans="1:190" ht="16" x14ac:dyDescent="0.2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65"/>
      <c r="AM167" s="65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65"/>
      <c r="BF167" s="65"/>
      <c r="BG167" s="65"/>
      <c r="BH167" s="65"/>
      <c r="BI167" s="65"/>
      <c r="BJ167" s="65"/>
      <c r="BK167" s="65"/>
      <c r="BL167" s="65"/>
      <c r="BM167" s="65"/>
      <c r="BN167" s="65"/>
      <c r="BO167" s="65"/>
      <c r="BP167" s="65"/>
      <c r="BQ167" s="65"/>
      <c r="BR167" s="65"/>
      <c r="BS167" s="65"/>
      <c r="BT167" s="65"/>
      <c r="BU167" s="65"/>
      <c r="BV167" s="65"/>
      <c r="BW167" s="65"/>
      <c r="BX167" s="65"/>
      <c r="BY167" s="65"/>
      <c r="BZ167" s="65"/>
      <c r="CA167" s="65"/>
      <c r="CB167" s="65"/>
      <c r="CC167" s="65"/>
      <c r="CD167" s="65"/>
      <c r="CE167" s="65"/>
      <c r="CF167" s="65"/>
      <c r="CG167" s="65"/>
      <c r="CH167" s="65"/>
      <c r="CI167" s="65"/>
      <c r="CJ167" s="65"/>
      <c r="CK167" s="65"/>
      <c r="CL167" s="65"/>
      <c r="CM167" s="65"/>
      <c r="CN167" s="65"/>
      <c r="CO167" s="65"/>
      <c r="CP167" s="65"/>
      <c r="CQ167" s="65"/>
      <c r="CR167" s="65"/>
      <c r="CS167" s="65"/>
      <c r="CT167" s="65"/>
      <c r="CU167" s="65"/>
      <c r="CV167" s="65"/>
      <c r="CW167" s="6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  <c r="DW167" s="65"/>
      <c r="DX167" s="65"/>
      <c r="DY167" s="65"/>
      <c r="DZ167" s="65"/>
      <c r="EA167" s="65"/>
      <c r="EB167" s="65"/>
      <c r="EC167" s="65"/>
      <c r="ED167" s="65"/>
      <c r="EE167" s="65"/>
      <c r="EF167" s="65"/>
      <c r="EG167" s="65"/>
      <c r="EH167" s="65"/>
      <c r="EI167" s="65"/>
      <c r="EJ167" s="65"/>
      <c r="EK167" s="65"/>
      <c r="EL167" s="65"/>
      <c r="EM167" s="65"/>
      <c r="EN167" s="65"/>
      <c r="EO167" s="65"/>
      <c r="EP167" s="65"/>
      <c r="EQ167" s="65"/>
      <c r="ER167" s="65"/>
      <c r="ES167" s="65"/>
      <c r="ET167" s="65"/>
      <c r="EU167" s="65"/>
      <c r="EV167" s="65"/>
      <c r="EW167" s="65"/>
      <c r="EX167" s="65"/>
      <c r="EY167" s="65"/>
      <c r="EZ167" s="65"/>
      <c r="FA167" s="65"/>
      <c r="FB167" s="65"/>
      <c r="FC167" s="65"/>
      <c r="FD167" s="65"/>
      <c r="FE167" s="65"/>
      <c r="FF167" s="65"/>
      <c r="FG167" s="65"/>
      <c r="FH167" s="65"/>
      <c r="FI167" s="65"/>
      <c r="FJ167" s="65"/>
      <c r="FK167" s="65"/>
      <c r="FL167" s="65"/>
      <c r="FM167" s="65"/>
      <c r="FN167" s="65"/>
      <c r="FO167" s="65"/>
      <c r="FP167" s="65"/>
      <c r="FQ167" s="65"/>
      <c r="FR167" s="65"/>
      <c r="FS167" s="65"/>
      <c r="FT167" s="65"/>
      <c r="FU167" s="65"/>
      <c r="FV167" s="65"/>
      <c r="FW167" s="65"/>
      <c r="FX167" s="65"/>
      <c r="FY167" s="65"/>
      <c r="FZ167" s="65"/>
      <c r="GA167" s="65"/>
      <c r="GB167" s="65"/>
      <c r="GC167" s="65"/>
      <c r="GD167" s="65"/>
      <c r="GE167" s="65"/>
      <c r="GF167" s="65"/>
      <c r="GG167" s="65"/>
      <c r="GH167" s="65"/>
    </row>
    <row r="168" spans="1:190" ht="16" x14ac:dyDescent="0.2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65"/>
      <c r="BF168" s="65"/>
      <c r="BG168" s="65"/>
      <c r="BH168" s="65"/>
      <c r="BI168" s="65"/>
      <c r="BJ168" s="65"/>
      <c r="BK168" s="65"/>
      <c r="BL168" s="65"/>
      <c r="BM168" s="65"/>
      <c r="BN168" s="65"/>
      <c r="BO168" s="65"/>
      <c r="BP168" s="65"/>
      <c r="BQ168" s="65"/>
      <c r="BR168" s="65"/>
      <c r="BS168" s="65"/>
      <c r="BT168" s="65"/>
      <c r="BU168" s="65"/>
      <c r="BV168" s="65"/>
      <c r="BW168" s="65"/>
      <c r="BX168" s="65"/>
      <c r="BY168" s="65"/>
      <c r="BZ168" s="65"/>
      <c r="CA168" s="65"/>
      <c r="CB168" s="65"/>
      <c r="CC168" s="65"/>
      <c r="CD168" s="65"/>
      <c r="CE168" s="65"/>
      <c r="CF168" s="65"/>
      <c r="CG168" s="65"/>
      <c r="CH168" s="65"/>
      <c r="CI168" s="65"/>
      <c r="CJ168" s="65"/>
      <c r="CK168" s="65"/>
      <c r="CL168" s="65"/>
      <c r="CM168" s="65"/>
      <c r="CN168" s="65"/>
      <c r="CO168" s="65"/>
      <c r="CP168" s="65"/>
      <c r="CQ168" s="65"/>
      <c r="CR168" s="65"/>
      <c r="CS168" s="65"/>
      <c r="CT168" s="65"/>
      <c r="CU168" s="65"/>
      <c r="CV168" s="65"/>
      <c r="CW168" s="65"/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  <c r="DW168" s="65"/>
      <c r="DX168" s="65"/>
      <c r="DY168" s="65"/>
      <c r="DZ168" s="65"/>
      <c r="EA168" s="65"/>
      <c r="EB168" s="65"/>
      <c r="EC168" s="65"/>
      <c r="ED168" s="65"/>
      <c r="EE168" s="65"/>
      <c r="EF168" s="65"/>
      <c r="EG168" s="65"/>
      <c r="EH168" s="65"/>
      <c r="EI168" s="65"/>
      <c r="EJ168" s="65"/>
      <c r="EK168" s="65"/>
      <c r="EL168" s="65"/>
      <c r="EM168" s="65"/>
      <c r="EN168" s="65"/>
      <c r="EO168" s="65"/>
      <c r="EP168" s="65"/>
      <c r="EQ168" s="65"/>
      <c r="ER168" s="65"/>
      <c r="ES168" s="65"/>
      <c r="ET168" s="65"/>
      <c r="EU168" s="65"/>
      <c r="EV168" s="65"/>
      <c r="EW168" s="65"/>
      <c r="EX168" s="65"/>
      <c r="EY168" s="65"/>
      <c r="EZ168" s="65"/>
      <c r="FA168" s="65"/>
      <c r="FB168" s="65"/>
      <c r="FC168" s="65"/>
      <c r="FD168" s="65"/>
      <c r="FE168" s="65"/>
      <c r="FF168" s="65"/>
      <c r="FG168" s="65"/>
      <c r="FH168" s="65"/>
      <c r="FI168" s="65"/>
      <c r="FJ168" s="65"/>
      <c r="FK168" s="65"/>
      <c r="FL168" s="65"/>
      <c r="FM168" s="65"/>
      <c r="FN168" s="65"/>
      <c r="FO168" s="65"/>
      <c r="FP168" s="65"/>
      <c r="FQ168" s="65"/>
      <c r="FR168" s="65"/>
      <c r="FS168" s="65"/>
      <c r="FT168" s="65"/>
      <c r="FU168" s="65"/>
      <c r="FV168" s="65"/>
      <c r="FW168" s="65"/>
      <c r="FX168" s="65"/>
      <c r="FY168" s="65"/>
      <c r="FZ168" s="65"/>
      <c r="GA168" s="65"/>
      <c r="GB168" s="65"/>
      <c r="GC168" s="65"/>
      <c r="GD168" s="65"/>
      <c r="GE168" s="65"/>
      <c r="GF168" s="65"/>
      <c r="GG168" s="65"/>
      <c r="GH168" s="65"/>
    </row>
    <row r="169" spans="1:190" ht="16" x14ac:dyDescent="0.2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  <c r="BL169" s="65"/>
      <c r="BM169" s="65"/>
      <c r="BN169" s="65"/>
      <c r="BO169" s="65"/>
      <c r="BP169" s="65"/>
      <c r="BQ169" s="65"/>
      <c r="BR169" s="65"/>
      <c r="BS169" s="65"/>
      <c r="BT169" s="65"/>
      <c r="BU169" s="65"/>
      <c r="BV169" s="65"/>
      <c r="BW169" s="65"/>
      <c r="BX169" s="65"/>
      <c r="BY169" s="65"/>
      <c r="BZ169" s="65"/>
      <c r="CA169" s="65"/>
      <c r="CB169" s="65"/>
      <c r="CC169" s="65"/>
      <c r="CD169" s="65"/>
      <c r="CE169" s="65"/>
      <c r="CF169" s="65"/>
      <c r="CG169" s="65"/>
      <c r="CH169" s="65"/>
      <c r="CI169" s="65"/>
      <c r="CJ169" s="65"/>
      <c r="CK169" s="65"/>
      <c r="CL169" s="65"/>
      <c r="CM169" s="65"/>
      <c r="CN169" s="65"/>
      <c r="CO169" s="65"/>
      <c r="CP169" s="65"/>
      <c r="CQ169" s="65"/>
      <c r="CR169" s="65"/>
      <c r="CS169" s="65"/>
      <c r="CT169" s="65"/>
      <c r="CU169" s="65"/>
      <c r="CV169" s="65"/>
      <c r="CW169" s="6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  <c r="DW169" s="65"/>
      <c r="DX169" s="65"/>
      <c r="DY169" s="65"/>
      <c r="DZ169" s="65"/>
      <c r="EA169" s="65"/>
      <c r="EB169" s="65"/>
      <c r="EC169" s="65"/>
      <c r="ED169" s="65"/>
      <c r="EE169" s="65"/>
      <c r="EF169" s="65"/>
      <c r="EG169" s="65"/>
      <c r="EH169" s="65"/>
      <c r="EI169" s="65"/>
      <c r="EJ169" s="65"/>
      <c r="EK169" s="65"/>
      <c r="EL169" s="65"/>
      <c r="EM169" s="65"/>
      <c r="EN169" s="65"/>
      <c r="EO169" s="65"/>
      <c r="EP169" s="65"/>
      <c r="EQ169" s="65"/>
      <c r="ER169" s="65"/>
      <c r="ES169" s="65"/>
      <c r="ET169" s="65"/>
      <c r="EU169" s="65"/>
      <c r="EV169" s="65"/>
      <c r="EW169" s="65"/>
      <c r="EX169" s="65"/>
      <c r="EY169" s="65"/>
      <c r="EZ169" s="65"/>
      <c r="FA169" s="65"/>
      <c r="FB169" s="65"/>
      <c r="FC169" s="65"/>
      <c r="FD169" s="65"/>
      <c r="FE169" s="65"/>
      <c r="FF169" s="65"/>
      <c r="FG169" s="65"/>
      <c r="FH169" s="65"/>
      <c r="FI169" s="65"/>
      <c r="FJ169" s="65"/>
      <c r="FK169" s="65"/>
      <c r="FL169" s="65"/>
      <c r="FM169" s="65"/>
      <c r="FN169" s="65"/>
      <c r="FO169" s="65"/>
      <c r="FP169" s="65"/>
      <c r="FQ169" s="65"/>
      <c r="FR169" s="65"/>
      <c r="FS169" s="65"/>
      <c r="FT169" s="65"/>
      <c r="FU169" s="65"/>
      <c r="FV169" s="65"/>
      <c r="FW169" s="65"/>
      <c r="FX169" s="65"/>
      <c r="FY169" s="65"/>
      <c r="FZ169" s="65"/>
      <c r="GA169" s="65"/>
      <c r="GB169" s="65"/>
      <c r="GC169" s="65"/>
      <c r="GD169" s="65"/>
      <c r="GE169" s="65"/>
      <c r="GF169" s="65"/>
      <c r="GG169" s="65"/>
      <c r="GH169" s="65"/>
    </row>
    <row r="170" spans="1:190" ht="16" x14ac:dyDescent="0.2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  <c r="BL170" s="65"/>
      <c r="BM170" s="65"/>
      <c r="BN170" s="65"/>
      <c r="BO170" s="65"/>
      <c r="BP170" s="65"/>
      <c r="BQ170" s="65"/>
      <c r="BR170" s="65"/>
      <c r="BS170" s="65"/>
      <c r="BT170" s="65"/>
      <c r="BU170" s="65"/>
      <c r="BV170" s="65"/>
      <c r="BW170" s="65"/>
      <c r="BX170" s="65"/>
      <c r="BY170" s="65"/>
      <c r="BZ170" s="65"/>
      <c r="CA170" s="65"/>
      <c r="CB170" s="65"/>
      <c r="CC170" s="65"/>
      <c r="CD170" s="65"/>
      <c r="CE170" s="65"/>
      <c r="CF170" s="65"/>
      <c r="CG170" s="65"/>
      <c r="CH170" s="65"/>
      <c r="CI170" s="65"/>
      <c r="CJ170" s="65"/>
      <c r="CK170" s="65"/>
      <c r="CL170" s="65"/>
      <c r="CM170" s="65"/>
      <c r="CN170" s="65"/>
      <c r="CO170" s="65"/>
      <c r="CP170" s="65"/>
      <c r="CQ170" s="65"/>
      <c r="CR170" s="65"/>
      <c r="CS170" s="65"/>
      <c r="CT170" s="65"/>
      <c r="CU170" s="65"/>
      <c r="CV170" s="65"/>
      <c r="CW170" s="6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  <c r="DW170" s="65"/>
      <c r="DX170" s="65"/>
      <c r="DY170" s="65"/>
      <c r="DZ170" s="65"/>
      <c r="EA170" s="65"/>
      <c r="EB170" s="65"/>
      <c r="EC170" s="65"/>
      <c r="ED170" s="65"/>
      <c r="EE170" s="65"/>
      <c r="EF170" s="65"/>
      <c r="EG170" s="65"/>
      <c r="EH170" s="65"/>
      <c r="EI170" s="65"/>
      <c r="EJ170" s="65"/>
      <c r="EK170" s="65"/>
      <c r="EL170" s="65"/>
      <c r="EM170" s="65"/>
      <c r="EN170" s="65"/>
      <c r="EO170" s="65"/>
      <c r="EP170" s="65"/>
      <c r="EQ170" s="65"/>
      <c r="ER170" s="65"/>
      <c r="ES170" s="65"/>
      <c r="ET170" s="65"/>
      <c r="EU170" s="65"/>
      <c r="EV170" s="65"/>
      <c r="EW170" s="65"/>
      <c r="EX170" s="65"/>
      <c r="EY170" s="65"/>
      <c r="EZ170" s="65"/>
      <c r="FA170" s="65"/>
      <c r="FB170" s="65"/>
      <c r="FC170" s="65"/>
      <c r="FD170" s="65"/>
      <c r="FE170" s="65"/>
      <c r="FF170" s="65"/>
      <c r="FG170" s="65"/>
      <c r="FH170" s="65"/>
      <c r="FI170" s="65"/>
      <c r="FJ170" s="65"/>
      <c r="FK170" s="65"/>
      <c r="FL170" s="65"/>
      <c r="FM170" s="65"/>
      <c r="FN170" s="65"/>
      <c r="FO170" s="65"/>
      <c r="FP170" s="65"/>
      <c r="FQ170" s="65"/>
      <c r="FR170" s="65"/>
      <c r="FS170" s="65"/>
      <c r="FT170" s="65"/>
      <c r="FU170" s="65"/>
      <c r="FV170" s="65"/>
      <c r="FW170" s="65"/>
      <c r="FX170" s="65"/>
      <c r="FY170" s="65"/>
      <c r="FZ170" s="65"/>
      <c r="GA170" s="65"/>
      <c r="GB170" s="65"/>
      <c r="GC170" s="65"/>
      <c r="GD170" s="65"/>
      <c r="GE170" s="65"/>
      <c r="GF170" s="65"/>
      <c r="GG170" s="65"/>
      <c r="GH170" s="65"/>
    </row>
    <row r="171" spans="1:190" ht="16" x14ac:dyDescent="0.2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  <c r="BL171" s="65"/>
      <c r="BM171" s="65"/>
      <c r="BN171" s="65"/>
      <c r="BO171" s="65"/>
      <c r="BP171" s="65"/>
      <c r="BQ171" s="65"/>
      <c r="BR171" s="65"/>
      <c r="BS171" s="65"/>
      <c r="BT171" s="65"/>
      <c r="BU171" s="65"/>
      <c r="BV171" s="65"/>
      <c r="BW171" s="65"/>
      <c r="BX171" s="65"/>
      <c r="BY171" s="65"/>
      <c r="BZ171" s="65"/>
      <c r="CA171" s="65"/>
      <c r="CB171" s="65"/>
      <c r="CC171" s="65"/>
      <c r="CD171" s="65"/>
      <c r="CE171" s="65"/>
      <c r="CF171" s="65"/>
      <c r="CG171" s="65"/>
      <c r="CH171" s="65"/>
      <c r="CI171" s="65"/>
      <c r="CJ171" s="65"/>
      <c r="CK171" s="65"/>
      <c r="CL171" s="65"/>
      <c r="CM171" s="65"/>
      <c r="CN171" s="65"/>
      <c r="CO171" s="65"/>
      <c r="CP171" s="65"/>
      <c r="CQ171" s="65"/>
      <c r="CR171" s="65"/>
      <c r="CS171" s="65"/>
      <c r="CT171" s="65"/>
      <c r="CU171" s="65"/>
      <c r="CV171" s="65"/>
      <c r="CW171" s="6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  <c r="DW171" s="65"/>
      <c r="DX171" s="65"/>
      <c r="DY171" s="65"/>
      <c r="DZ171" s="65"/>
      <c r="EA171" s="65"/>
      <c r="EB171" s="65"/>
      <c r="EC171" s="65"/>
      <c r="ED171" s="65"/>
      <c r="EE171" s="65"/>
      <c r="EF171" s="65"/>
      <c r="EG171" s="65"/>
      <c r="EH171" s="65"/>
      <c r="EI171" s="65"/>
      <c r="EJ171" s="65"/>
      <c r="EK171" s="65"/>
      <c r="EL171" s="65"/>
      <c r="EM171" s="65"/>
      <c r="EN171" s="65"/>
      <c r="EO171" s="65"/>
      <c r="EP171" s="65"/>
      <c r="EQ171" s="65"/>
      <c r="ER171" s="65"/>
      <c r="ES171" s="65"/>
      <c r="ET171" s="65"/>
      <c r="EU171" s="65"/>
      <c r="EV171" s="65"/>
      <c r="EW171" s="65"/>
      <c r="EX171" s="65"/>
      <c r="EY171" s="65"/>
      <c r="EZ171" s="65"/>
      <c r="FA171" s="65"/>
      <c r="FB171" s="65"/>
      <c r="FC171" s="65"/>
      <c r="FD171" s="65"/>
      <c r="FE171" s="65"/>
      <c r="FF171" s="65"/>
      <c r="FG171" s="65"/>
      <c r="FH171" s="65"/>
      <c r="FI171" s="65"/>
      <c r="FJ171" s="65"/>
      <c r="FK171" s="65"/>
      <c r="FL171" s="65"/>
      <c r="FM171" s="65"/>
      <c r="FN171" s="65"/>
      <c r="FO171" s="65"/>
      <c r="FP171" s="65"/>
      <c r="FQ171" s="65"/>
      <c r="FR171" s="65"/>
      <c r="FS171" s="65"/>
      <c r="FT171" s="65"/>
      <c r="FU171" s="65"/>
      <c r="FV171" s="65"/>
      <c r="FW171" s="65"/>
      <c r="FX171" s="65"/>
      <c r="FY171" s="65"/>
      <c r="FZ171" s="65"/>
      <c r="GA171" s="65"/>
      <c r="GB171" s="65"/>
      <c r="GC171" s="65"/>
      <c r="GD171" s="65"/>
      <c r="GE171" s="65"/>
      <c r="GF171" s="65"/>
      <c r="GG171" s="65"/>
      <c r="GH171" s="65"/>
    </row>
    <row r="172" spans="1:190" ht="16" x14ac:dyDescent="0.2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  <c r="BL172" s="65"/>
      <c r="BM172" s="65"/>
      <c r="BN172" s="65"/>
      <c r="BO172" s="65"/>
      <c r="BP172" s="65"/>
      <c r="BQ172" s="65"/>
      <c r="BR172" s="65"/>
      <c r="BS172" s="65"/>
      <c r="BT172" s="65"/>
      <c r="BU172" s="65"/>
      <c r="BV172" s="65"/>
      <c r="BW172" s="65"/>
      <c r="BX172" s="65"/>
      <c r="BY172" s="65"/>
      <c r="BZ172" s="65"/>
      <c r="CA172" s="65"/>
      <c r="CB172" s="65"/>
      <c r="CC172" s="65"/>
      <c r="CD172" s="65"/>
      <c r="CE172" s="65"/>
      <c r="CF172" s="65"/>
      <c r="CG172" s="65"/>
      <c r="CH172" s="65"/>
      <c r="CI172" s="65"/>
      <c r="CJ172" s="65"/>
      <c r="CK172" s="65"/>
      <c r="CL172" s="65"/>
      <c r="CM172" s="65"/>
      <c r="CN172" s="65"/>
      <c r="CO172" s="65"/>
      <c r="CP172" s="65"/>
      <c r="CQ172" s="65"/>
      <c r="CR172" s="65"/>
      <c r="CS172" s="65"/>
      <c r="CT172" s="65"/>
      <c r="CU172" s="65"/>
      <c r="CV172" s="65"/>
      <c r="CW172" s="6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  <c r="DW172" s="65"/>
      <c r="DX172" s="65"/>
      <c r="DY172" s="65"/>
      <c r="DZ172" s="65"/>
      <c r="EA172" s="65"/>
      <c r="EB172" s="65"/>
      <c r="EC172" s="65"/>
      <c r="ED172" s="65"/>
      <c r="EE172" s="65"/>
      <c r="EF172" s="65"/>
      <c r="EG172" s="65"/>
      <c r="EH172" s="65"/>
      <c r="EI172" s="65"/>
      <c r="EJ172" s="65"/>
      <c r="EK172" s="65"/>
      <c r="EL172" s="65"/>
      <c r="EM172" s="65"/>
      <c r="EN172" s="65"/>
      <c r="EO172" s="65"/>
      <c r="EP172" s="65"/>
      <c r="EQ172" s="65"/>
      <c r="ER172" s="65"/>
      <c r="ES172" s="65"/>
      <c r="ET172" s="65"/>
      <c r="EU172" s="65"/>
      <c r="EV172" s="65"/>
      <c r="EW172" s="65"/>
      <c r="EX172" s="65"/>
      <c r="EY172" s="65"/>
      <c r="EZ172" s="65"/>
      <c r="FA172" s="65"/>
      <c r="FB172" s="65"/>
      <c r="FC172" s="65"/>
      <c r="FD172" s="65"/>
      <c r="FE172" s="65"/>
      <c r="FF172" s="65"/>
      <c r="FG172" s="65"/>
      <c r="FH172" s="65"/>
      <c r="FI172" s="65"/>
      <c r="FJ172" s="65"/>
      <c r="FK172" s="65"/>
      <c r="FL172" s="65"/>
      <c r="FM172" s="65"/>
      <c r="FN172" s="65"/>
      <c r="FO172" s="65"/>
      <c r="FP172" s="65"/>
      <c r="FQ172" s="65"/>
      <c r="FR172" s="65"/>
      <c r="FS172" s="65"/>
      <c r="FT172" s="65"/>
      <c r="FU172" s="65"/>
      <c r="FV172" s="65"/>
      <c r="FW172" s="65"/>
      <c r="FX172" s="65"/>
      <c r="FY172" s="65"/>
      <c r="FZ172" s="65"/>
      <c r="GA172" s="65"/>
      <c r="GB172" s="65"/>
      <c r="GC172" s="65"/>
      <c r="GD172" s="65"/>
      <c r="GE172" s="65"/>
      <c r="GF172" s="65"/>
      <c r="GG172" s="65"/>
      <c r="GH172" s="65"/>
    </row>
    <row r="173" spans="1:190" ht="16" x14ac:dyDescent="0.2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  <c r="BL173" s="65"/>
      <c r="BM173" s="65"/>
      <c r="BN173" s="65"/>
      <c r="BO173" s="65"/>
      <c r="BP173" s="65"/>
      <c r="BQ173" s="65"/>
      <c r="BR173" s="65"/>
      <c r="BS173" s="65"/>
      <c r="BT173" s="65"/>
      <c r="BU173" s="65"/>
      <c r="BV173" s="65"/>
      <c r="BW173" s="65"/>
      <c r="BX173" s="65"/>
      <c r="BY173" s="65"/>
      <c r="BZ173" s="65"/>
      <c r="CA173" s="65"/>
      <c r="CB173" s="65"/>
      <c r="CC173" s="65"/>
      <c r="CD173" s="65"/>
      <c r="CE173" s="65"/>
      <c r="CF173" s="65"/>
      <c r="CG173" s="65"/>
      <c r="CH173" s="65"/>
      <c r="CI173" s="65"/>
      <c r="CJ173" s="65"/>
      <c r="CK173" s="65"/>
      <c r="CL173" s="65"/>
      <c r="CM173" s="65"/>
      <c r="CN173" s="65"/>
      <c r="CO173" s="65"/>
      <c r="CP173" s="65"/>
      <c r="CQ173" s="65"/>
      <c r="CR173" s="65"/>
      <c r="CS173" s="65"/>
      <c r="CT173" s="65"/>
      <c r="CU173" s="65"/>
      <c r="CV173" s="65"/>
      <c r="CW173" s="6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  <c r="DW173" s="65"/>
      <c r="DX173" s="65"/>
      <c r="DY173" s="65"/>
      <c r="DZ173" s="65"/>
      <c r="EA173" s="65"/>
      <c r="EB173" s="65"/>
      <c r="EC173" s="65"/>
      <c r="ED173" s="65"/>
      <c r="EE173" s="65"/>
      <c r="EF173" s="65"/>
      <c r="EG173" s="65"/>
      <c r="EH173" s="65"/>
      <c r="EI173" s="65"/>
      <c r="EJ173" s="65"/>
      <c r="EK173" s="65"/>
      <c r="EL173" s="65"/>
      <c r="EM173" s="65"/>
      <c r="EN173" s="65"/>
      <c r="EO173" s="65"/>
      <c r="EP173" s="65"/>
      <c r="EQ173" s="65"/>
      <c r="ER173" s="65"/>
      <c r="ES173" s="65"/>
      <c r="ET173" s="65"/>
      <c r="EU173" s="65"/>
      <c r="EV173" s="65"/>
      <c r="EW173" s="65"/>
      <c r="EX173" s="65"/>
      <c r="EY173" s="65"/>
      <c r="EZ173" s="65"/>
      <c r="FA173" s="65"/>
      <c r="FB173" s="65"/>
      <c r="FC173" s="65"/>
      <c r="FD173" s="65"/>
      <c r="FE173" s="65"/>
      <c r="FF173" s="65"/>
      <c r="FG173" s="65"/>
      <c r="FH173" s="65"/>
      <c r="FI173" s="65"/>
      <c r="FJ173" s="65"/>
      <c r="FK173" s="65"/>
      <c r="FL173" s="65"/>
      <c r="FM173" s="65"/>
      <c r="FN173" s="65"/>
      <c r="FO173" s="65"/>
      <c r="FP173" s="65"/>
      <c r="FQ173" s="65"/>
      <c r="FR173" s="65"/>
      <c r="FS173" s="65"/>
      <c r="FT173" s="65"/>
      <c r="FU173" s="65"/>
      <c r="FV173" s="65"/>
      <c r="FW173" s="65"/>
      <c r="FX173" s="65"/>
      <c r="FY173" s="65"/>
      <c r="FZ173" s="65"/>
      <c r="GA173" s="65"/>
      <c r="GB173" s="65"/>
      <c r="GC173" s="65"/>
      <c r="GD173" s="65"/>
      <c r="GE173" s="65"/>
      <c r="GF173" s="65"/>
      <c r="GG173" s="65"/>
      <c r="GH173" s="65"/>
    </row>
    <row r="174" spans="1:190" ht="16" x14ac:dyDescent="0.2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  <c r="BL174" s="65"/>
      <c r="BM174" s="65"/>
      <c r="BN174" s="65"/>
      <c r="BO174" s="65"/>
      <c r="BP174" s="65"/>
      <c r="BQ174" s="65"/>
      <c r="BR174" s="65"/>
      <c r="BS174" s="65"/>
      <c r="BT174" s="65"/>
      <c r="BU174" s="65"/>
      <c r="BV174" s="65"/>
      <c r="BW174" s="65"/>
      <c r="BX174" s="65"/>
      <c r="BY174" s="65"/>
      <c r="BZ174" s="65"/>
      <c r="CA174" s="65"/>
      <c r="CB174" s="65"/>
      <c r="CC174" s="65"/>
      <c r="CD174" s="65"/>
      <c r="CE174" s="65"/>
      <c r="CF174" s="65"/>
      <c r="CG174" s="65"/>
      <c r="CH174" s="65"/>
      <c r="CI174" s="65"/>
      <c r="CJ174" s="65"/>
      <c r="CK174" s="65"/>
      <c r="CL174" s="65"/>
      <c r="CM174" s="65"/>
      <c r="CN174" s="65"/>
      <c r="CO174" s="65"/>
      <c r="CP174" s="65"/>
      <c r="CQ174" s="65"/>
      <c r="CR174" s="65"/>
      <c r="CS174" s="65"/>
      <c r="CT174" s="65"/>
      <c r="CU174" s="65"/>
      <c r="CV174" s="65"/>
      <c r="CW174" s="6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  <c r="DW174" s="65"/>
      <c r="DX174" s="65"/>
      <c r="DY174" s="65"/>
      <c r="DZ174" s="65"/>
      <c r="EA174" s="65"/>
      <c r="EB174" s="65"/>
      <c r="EC174" s="65"/>
      <c r="ED174" s="65"/>
      <c r="EE174" s="65"/>
      <c r="EF174" s="65"/>
      <c r="EG174" s="65"/>
      <c r="EH174" s="65"/>
      <c r="EI174" s="65"/>
      <c r="EJ174" s="65"/>
      <c r="EK174" s="65"/>
      <c r="EL174" s="65"/>
      <c r="EM174" s="65"/>
      <c r="EN174" s="65"/>
      <c r="EO174" s="65"/>
      <c r="EP174" s="65"/>
      <c r="EQ174" s="65"/>
      <c r="ER174" s="65"/>
      <c r="ES174" s="65"/>
      <c r="ET174" s="65"/>
      <c r="EU174" s="65"/>
      <c r="EV174" s="65"/>
      <c r="EW174" s="65"/>
      <c r="EX174" s="65"/>
      <c r="EY174" s="65"/>
      <c r="EZ174" s="65"/>
      <c r="FA174" s="65"/>
      <c r="FB174" s="65"/>
      <c r="FC174" s="65"/>
      <c r="FD174" s="65"/>
      <c r="FE174" s="65"/>
      <c r="FF174" s="65"/>
      <c r="FG174" s="65"/>
      <c r="FH174" s="65"/>
      <c r="FI174" s="65"/>
      <c r="FJ174" s="65"/>
      <c r="FK174" s="65"/>
      <c r="FL174" s="65"/>
      <c r="FM174" s="65"/>
      <c r="FN174" s="65"/>
      <c r="FO174" s="65"/>
      <c r="FP174" s="65"/>
      <c r="FQ174" s="65"/>
      <c r="FR174" s="65"/>
      <c r="FS174" s="65"/>
      <c r="FT174" s="65"/>
      <c r="FU174" s="65"/>
      <c r="FV174" s="65"/>
      <c r="FW174" s="65"/>
      <c r="FX174" s="65"/>
      <c r="FY174" s="65"/>
      <c r="FZ174" s="65"/>
      <c r="GA174" s="65"/>
      <c r="GB174" s="65"/>
      <c r="GC174" s="65"/>
      <c r="GD174" s="65"/>
      <c r="GE174" s="65"/>
      <c r="GF174" s="65"/>
      <c r="GG174" s="65"/>
      <c r="GH174" s="65"/>
    </row>
    <row r="175" spans="1:190" ht="16" x14ac:dyDescent="0.2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65"/>
      <c r="CF175" s="65"/>
      <c r="CG175" s="65"/>
      <c r="CH175" s="65"/>
      <c r="CI175" s="65"/>
      <c r="CJ175" s="65"/>
      <c r="CK175" s="65"/>
      <c r="CL175" s="65"/>
      <c r="CM175" s="65"/>
      <c r="CN175" s="65"/>
      <c r="CO175" s="65"/>
      <c r="CP175" s="65"/>
      <c r="CQ175" s="65"/>
      <c r="CR175" s="65"/>
      <c r="CS175" s="65"/>
      <c r="CT175" s="65"/>
      <c r="CU175" s="65"/>
      <c r="CV175" s="65"/>
      <c r="CW175" s="6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  <c r="DW175" s="65"/>
      <c r="DX175" s="65"/>
      <c r="DY175" s="65"/>
      <c r="DZ175" s="65"/>
      <c r="EA175" s="65"/>
      <c r="EB175" s="65"/>
      <c r="EC175" s="65"/>
      <c r="ED175" s="65"/>
      <c r="EE175" s="65"/>
      <c r="EF175" s="65"/>
      <c r="EG175" s="65"/>
      <c r="EH175" s="65"/>
      <c r="EI175" s="65"/>
      <c r="EJ175" s="65"/>
      <c r="EK175" s="65"/>
      <c r="EL175" s="65"/>
      <c r="EM175" s="65"/>
      <c r="EN175" s="65"/>
      <c r="EO175" s="65"/>
      <c r="EP175" s="65"/>
      <c r="EQ175" s="65"/>
      <c r="ER175" s="65"/>
      <c r="ES175" s="65"/>
      <c r="ET175" s="65"/>
      <c r="EU175" s="65"/>
      <c r="EV175" s="65"/>
      <c r="EW175" s="65"/>
      <c r="EX175" s="65"/>
      <c r="EY175" s="65"/>
      <c r="EZ175" s="65"/>
      <c r="FA175" s="65"/>
      <c r="FB175" s="65"/>
      <c r="FC175" s="65"/>
      <c r="FD175" s="65"/>
      <c r="FE175" s="65"/>
      <c r="FF175" s="65"/>
      <c r="FG175" s="65"/>
      <c r="FH175" s="65"/>
      <c r="FI175" s="65"/>
      <c r="FJ175" s="65"/>
      <c r="FK175" s="65"/>
      <c r="FL175" s="65"/>
      <c r="FM175" s="65"/>
      <c r="FN175" s="65"/>
      <c r="FO175" s="65"/>
      <c r="FP175" s="65"/>
      <c r="FQ175" s="65"/>
      <c r="FR175" s="65"/>
      <c r="FS175" s="65"/>
      <c r="FT175" s="65"/>
      <c r="FU175" s="65"/>
      <c r="FV175" s="65"/>
      <c r="FW175" s="65"/>
      <c r="FX175" s="65"/>
      <c r="FY175" s="65"/>
      <c r="FZ175" s="65"/>
      <c r="GA175" s="65"/>
      <c r="GB175" s="65"/>
      <c r="GC175" s="65"/>
      <c r="GD175" s="65"/>
      <c r="GE175" s="65"/>
      <c r="GF175" s="65"/>
      <c r="GG175" s="65"/>
      <c r="GH175" s="65"/>
    </row>
    <row r="176" spans="1:190" ht="16" x14ac:dyDescent="0.2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65"/>
      <c r="CF176" s="65"/>
      <c r="CG176" s="65"/>
      <c r="CH176" s="65"/>
      <c r="CI176" s="65"/>
      <c r="CJ176" s="65"/>
      <c r="CK176" s="65"/>
      <c r="CL176" s="65"/>
      <c r="CM176" s="65"/>
      <c r="CN176" s="65"/>
      <c r="CO176" s="65"/>
      <c r="CP176" s="65"/>
      <c r="CQ176" s="65"/>
      <c r="CR176" s="65"/>
      <c r="CS176" s="65"/>
      <c r="CT176" s="65"/>
      <c r="CU176" s="65"/>
      <c r="CV176" s="65"/>
      <c r="CW176" s="6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  <c r="DW176" s="65"/>
      <c r="DX176" s="65"/>
      <c r="DY176" s="65"/>
      <c r="DZ176" s="65"/>
      <c r="EA176" s="65"/>
      <c r="EB176" s="65"/>
      <c r="EC176" s="65"/>
      <c r="ED176" s="65"/>
      <c r="EE176" s="65"/>
      <c r="EF176" s="65"/>
      <c r="EG176" s="65"/>
      <c r="EH176" s="65"/>
      <c r="EI176" s="65"/>
      <c r="EJ176" s="65"/>
      <c r="EK176" s="65"/>
      <c r="EL176" s="65"/>
      <c r="EM176" s="65"/>
      <c r="EN176" s="65"/>
      <c r="EO176" s="65"/>
      <c r="EP176" s="65"/>
      <c r="EQ176" s="65"/>
      <c r="ER176" s="65"/>
      <c r="ES176" s="65"/>
      <c r="ET176" s="65"/>
      <c r="EU176" s="65"/>
      <c r="EV176" s="65"/>
      <c r="EW176" s="65"/>
      <c r="EX176" s="65"/>
      <c r="EY176" s="65"/>
      <c r="EZ176" s="65"/>
      <c r="FA176" s="65"/>
      <c r="FB176" s="65"/>
      <c r="FC176" s="65"/>
      <c r="FD176" s="65"/>
      <c r="FE176" s="65"/>
      <c r="FF176" s="65"/>
      <c r="FG176" s="65"/>
      <c r="FH176" s="65"/>
      <c r="FI176" s="65"/>
      <c r="FJ176" s="65"/>
      <c r="FK176" s="65"/>
      <c r="FL176" s="65"/>
      <c r="FM176" s="65"/>
      <c r="FN176" s="65"/>
      <c r="FO176" s="65"/>
      <c r="FP176" s="65"/>
      <c r="FQ176" s="65"/>
      <c r="FR176" s="65"/>
      <c r="FS176" s="65"/>
      <c r="FT176" s="65"/>
      <c r="FU176" s="65"/>
      <c r="FV176" s="65"/>
      <c r="FW176" s="65"/>
      <c r="FX176" s="65"/>
      <c r="FY176" s="65"/>
      <c r="FZ176" s="65"/>
      <c r="GA176" s="65"/>
      <c r="GB176" s="65"/>
      <c r="GC176" s="65"/>
      <c r="GD176" s="65"/>
      <c r="GE176" s="65"/>
      <c r="GF176" s="65"/>
      <c r="GG176" s="65"/>
      <c r="GH176" s="65"/>
    </row>
    <row r="177" spans="1:190" ht="16" x14ac:dyDescent="0.2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65"/>
      <c r="CF177" s="65"/>
      <c r="CG177" s="65"/>
      <c r="CH177" s="65"/>
      <c r="CI177" s="65"/>
      <c r="CJ177" s="65"/>
      <c r="CK177" s="65"/>
      <c r="CL177" s="65"/>
      <c r="CM177" s="65"/>
      <c r="CN177" s="65"/>
      <c r="CO177" s="65"/>
      <c r="CP177" s="65"/>
      <c r="CQ177" s="65"/>
      <c r="CR177" s="65"/>
      <c r="CS177" s="65"/>
      <c r="CT177" s="65"/>
      <c r="CU177" s="65"/>
      <c r="CV177" s="65"/>
      <c r="CW177" s="65"/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  <c r="DW177" s="65"/>
      <c r="DX177" s="65"/>
      <c r="DY177" s="65"/>
      <c r="DZ177" s="65"/>
      <c r="EA177" s="65"/>
      <c r="EB177" s="65"/>
      <c r="EC177" s="65"/>
      <c r="ED177" s="65"/>
      <c r="EE177" s="65"/>
      <c r="EF177" s="65"/>
      <c r="EG177" s="65"/>
      <c r="EH177" s="65"/>
      <c r="EI177" s="65"/>
      <c r="EJ177" s="65"/>
      <c r="EK177" s="65"/>
      <c r="EL177" s="65"/>
      <c r="EM177" s="65"/>
      <c r="EN177" s="65"/>
      <c r="EO177" s="65"/>
      <c r="EP177" s="65"/>
      <c r="EQ177" s="65"/>
      <c r="ER177" s="65"/>
      <c r="ES177" s="65"/>
      <c r="ET177" s="65"/>
      <c r="EU177" s="65"/>
      <c r="EV177" s="65"/>
      <c r="EW177" s="65"/>
      <c r="EX177" s="65"/>
      <c r="EY177" s="65"/>
      <c r="EZ177" s="65"/>
      <c r="FA177" s="65"/>
      <c r="FB177" s="65"/>
      <c r="FC177" s="65"/>
      <c r="FD177" s="65"/>
      <c r="FE177" s="65"/>
      <c r="FF177" s="65"/>
      <c r="FG177" s="65"/>
      <c r="FH177" s="65"/>
      <c r="FI177" s="65"/>
      <c r="FJ177" s="65"/>
      <c r="FK177" s="65"/>
      <c r="FL177" s="65"/>
      <c r="FM177" s="65"/>
      <c r="FN177" s="65"/>
      <c r="FO177" s="65"/>
      <c r="FP177" s="65"/>
      <c r="FQ177" s="65"/>
      <c r="FR177" s="65"/>
      <c r="FS177" s="65"/>
      <c r="FT177" s="65"/>
      <c r="FU177" s="65"/>
      <c r="FV177" s="65"/>
      <c r="FW177" s="65"/>
      <c r="FX177" s="65"/>
      <c r="FY177" s="65"/>
      <c r="FZ177" s="65"/>
      <c r="GA177" s="65"/>
      <c r="GB177" s="65"/>
      <c r="GC177" s="65"/>
      <c r="GD177" s="65"/>
      <c r="GE177" s="65"/>
      <c r="GF177" s="65"/>
      <c r="GG177" s="65"/>
      <c r="GH177" s="65"/>
    </row>
    <row r="178" spans="1:190" ht="16" x14ac:dyDescent="0.2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65"/>
      <c r="CF178" s="65"/>
      <c r="CG178" s="65"/>
      <c r="CH178" s="65"/>
      <c r="CI178" s="65"/>
      <c r="CJ178" s="65"/>
      <c r="CK178" s="65"/>
      <c r="CL178" s="65"/>
      <c r="CM178" s="65"/>
      <c r="CN178" s="65"/>
      <c r="CO178" s="65"/>
      <c r="CP178" s="65"/>
      <c r="CQ178" s="65"/>
      <c r="CR178" s="65"/>
      <c r="CS178" s="65"/>
      <c r="CT178" s="65"/>
      <c r="CU178" s="65"/>
      <c r="CV178" s="65"/>
      <c r="CW178" s="6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  <c r="DW178" s="65"/>
      <c r="DX178" s="65"/>
      <c r="DY178" s="65"/>
      <c r="DZ178" s="65"/>
      <c r="EA178" s="65"/>
      <c r="EB178" s="65"/>
      <c r="EC178" s="65"/>
      <c r="ED178" s="65"/>
      <c r="EE178" s="65"/>
      <c r="EF178" s="65"/>
      <c r="EG178" s="65"/>
      <c r="EH178" s="65"/>
      <c r="EI178" s="65"/>
      <c r="EJ178" s="65"/>
      <c r="EK178" s="65"/>
      <c r="EL178" s="65"/>
      <c r="EM178" s="65"/>
      <c r="EN178" s="65"/>
      <c r="EO178" s="65"/>
      <c r="EP178" s="65"/>
      <c r="EQ178" s="65"/>
      <c r="ER178" s="65"/>
      <c r="ES178" s="65"/>
      <c r="ET178" s="65"/>
      <c r="EU178" s="65"/>
      <c r="EV178" s="65"/>
      <c r="EW178" s="65"/>
      <c r="EX178" s="65"/>
      <c r="EY178" s="65"/>
      <c r="EZ178" s="65"/>
      <c r="FA178" s="65"/>
      <c r="FB178" s="65"/>
      <c r="FC178" s="65"/>
      <c r="FD178" s="65"/>
      <c r="FE178" s="65"/>
      <c r="FF178" s="65"/>
      <c r="FG178" s="65"/>
      <c r="FH178" s="65"/>
      <c r="FI178" s="65"/>
      <c r="FJ178" s="65"/>
      <c r="FK178" s="65"/>
      <c r="FL178" s="65"/>
      <c r="FM178" s="65"/>
      <c r="FN178" s="65"/>
      <c r="FO178" s="65"/>
      <c r="FP178" s="65"/>
      <c r="FQ178" s="65"/>
      <c r="FR178" s="65"/>
      <c r="FS178" s="65"/>
      <c r="FT178" s="65"/>
      <c r="FU178" s="65"/>
      <c r="FV178" s="65"/>
      <c r="FW178" s="65"/>
      <c r="FX178" s="65"/>
      <c r="FY178" s="65"/>
      <c r="FZ178" s="65"/>
      <c r="GA178" s="65"/>
      <c r="GB178" s="65"/>
      <c r="GC178" s="65"/>
      <c r="GD178" s="65"/>
      <c r="GE178" s="65"/>
      <c r="GF178" s="65"/>
      <c r="GG178" s="65"/>
      <c r="GH178" s="65"/>
    </row>
    <row r="179" spans="1:190" ht="16" x14ac:dyDescent="0.2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65"/>
      <c r="AM179" s="65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65"/>
      <c r="BF179" s="65"/>
      <c r="BG179" s="65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65"/>
      <c r="CF179" s="65"/>
      <c r="CG179" s="65"/>
      <c r="CH179" s="65"/>
      <c r="CI179" s="65"/>
      <c r="CJ179" s="65"/>
      <c r="CK179" s="65"/>
      <c r="CL179" s="65"/>
      <c r="CM179" s="65"/>
      <c r="CN179" s="65"/>
      <c r="CO179" s="65"/>
      <c r="CP179" s="65"/>
      <c r="CQ179" s="65"/>
      <c r="CR179" s="65"/>
      <c r="CS179" s="65"/>
      <c r="CT179" s="65"/>
      <c r="CU179" s="65"/>
      <c r="CV179" s="65"/>
      <c r="CW179" s="65"/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  <c r="DW179" s="65"/>
      <c r="DX179" s="65"/>
      <c r="DY179" s="65"/>
      <c r="DZ179" s="65"/>
      <c r="EA179" s="65"/>
      <c r="EB179" s="65"/>
      <c r="EC179" s="65"/>
      <c r="ED179" s="65"/>
      <c r="EE179" s="65"/>
      <c r="EF179" s="65"/>
      <c r="EG179" s="65"/>
      <c r="EH179" s="65"/>
      <c r="EI179" s="65"/>
      <c r="EJ179" s="65"/>
      <c r="EK179" s="65"/>
      <c r="EL179" s="65"/>
      <c r="EM179" s="65"/>
      <c r="EN179" s="65"/>
      <c r="EO179" s="65"/>
      <c r="EP179" s="65"/>
      <c r="EQ179" s="65"/>
      <c r="ER179" s="65"/>
      <c r="ES179" s="65"/>
      <c r="ET179" s="65"/>
      <c r="EU179" s="65"/>
      <c r="EV179" s="65"/>
      <c r="EW179" s="65"/>
      <c r="EX179" s="65"/>
      <c r="EY179" s="65"/>
      <c r="EZ179" s="65"/>
      <c r="FA179" s="65"/>
      <c r="FB179" s="65"/>
      <c r="FC179" s="65"/>
      <c r="FD179" s="65"/>
      <c r="FE179" s="65"/>
      <c r="FF179" s="65"/>
      <c r="FG179" s="65"/>
      <c r="FH179" s="65"/>
      <c r="FI179" s="65"/>
      <c r="FJ179" s="65"/>
      <c r="FK179" s="65"/>
      <c r="FL179" s="65"/>
      <c r="FM179" s="65"/>
      <c r="FN179" s="65"/>
      <c r="FO179" s="65"/>
      <c r="FP179" s="65"/>
      <c r="FQ179" s="65"/>
      <c r="FR179" s="65"/>
      <c r="FS179" s="65"/>
      <c r="FT179" s="65"/>
      <c r="FU179" s="65"/>
      <c r="FV179" s="65"/>
      <c r="FW179" s="65"/>
      <c r="FX179" s="65"/>
      <c r="FY179" s="65"/>
      <c r="FZ179" s="65"/>
      <c r="GA179" s="65"/>
      <c r="GB179" s="65"/>
      <c r="GC179" s="65"/>
      <c r="GD179" s="65"/>
      <c r="GE179" s="65"/>
      <c r="GF179" s="65"/>
      <c r="GG179" s="65"/>
      <c r="GH179" s="65"/>
    </row>
    <row r="180" spans="1:190" ht="16" x14ac:dyDescent="0.2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  <c r="AJ180" s="65"/>
      <c r="AK180" s="65"/>
      <c r="AL180" s="65"/>
      <c r="AM180" s="65"/>
      <c r="AN180" s="65"/>
      <c r="AO180" s="65"/>
      <c r="AP180" s="65"/>
      <c r="AQ180" s="65"/>
      <c r="AR180" s="65"/>
      <c r="AS180" s="65"/>
      <c r="AT180" s="65"/>
      <c r="AU180" s="65"/>
      <c r="AV180" s="65"/>
      <c r="AW180" s="65"/>
      <c r="AX180" s="65"/>
      <c r="AY180" s="65"/>
      <c r="AZ180" s="65"/>
      <c r="BA180" s="65"/>
      <c r="BB180" s="65"/>
      <c r="BC180" s="65"/>
      <c r="BD180" s="65"/>
      <c r="BE180" s="65"/>
      <c r="BF180" s="65"/>
      <c r="BG180" s="65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65"/>
      <c r="BS180" s="65"/>
      <c r="BT180" s="65"/>
      <c r="BU180" s="65"/>
      <c r="BV180" s="65"/>
      <c r="BW180" s="65"/>
      <c r="BX180" s="65"/>
      <c r="BY180" s="65"/>
      <c r="BZ180" s="65"/>
      <c r="CA180" s="65"/>
      <c r="CB180" s="65"/>
      <c r="CC180" s="65"/>
      <c r="CD180" s="65"/>
      <c r="CE180" s="65"/>
      <c r="CF180" s="65"/>
      <c r="CG180" s="65"/>
      <c r="CH180" s="65"/>
      <c r="CI180" s="65"/>
      <c r="CJ180" s="65"/>
      <c r="CK180" s="65"/>
      <c r="CL180" s="65"/>
      <c r="CM180" s="65"/>
      <c r="CN180" s="65"/>
      <c r="CO180" s="65"/>
      <c r="CP180" s="65"/>
      <c r="CQ180" s="65"/>
      <c r="CR180" s="65"/>
      <c r="CS180" s="65"/>
      <c r="CT180" s="65"/>
      <c r="CU180" s="65"/>
      <c r="CV180" s="65"/>
      <c r="CW180" s="6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  <c r="DW180" s="65"/>
      <c r="DX180" s="65"/>
      <c r="DY180" s="65"/>
      <c r="DZ180" s="65"/>
      <c r="EA180" s="65"/>
      <c r="EB180" s="65"/>
      <c r="EC180" s="65"/>
      <c r="ED180" s="65"/>
      <c r="EE180" s="65"/>
      <c r="EF180" s="65"/>
      <c r="EG180" s="65"/>
      <c r="EH180" s="65"/>
      <c r="EI180" s="65"/>
      <c r="EJ180" s="65"/>
      <c r="EK180" s="65"/>
      <c r="EL180" s="65"/>
      <c r="EM180" s="65"/>
      <c r="EN180" s="65"/>
      <c r="EO180" s="65"/>
      <c r="EP180" s="65"/>
      <c r="EQ180" s="65"/>
      <c r="ER180" s="65"/>
      <c r="ES180" s="65"/>
      <c r="ET180" s="65"/>
      <c r="EU180" s="65"/>
      <c r="EV180" s="65"/>
      <c r="EW180" s="65"/>
      <c r="EX180" s="65"/>
      <c r="EY180" s="65"/>
      <c r="EZ180" s="65"/>
      <c r="FA180" s="65"/>
      <c r="FB180" s="65"/>
      <c r="FC180" s="65"/>
      <c r="FD180" s="65"/>
      <c r="FE180" s="65"/>
      <c r="FF180" s="65"/>
      <c r="FG180" s="65"/>
      <c r="FH180" s="65"/>
      <c r="FI180" s="65"/>
      <c r="FJ180" s="65"/>
      <c r="FK180" s="65"/>
      <c r="FL180" s="65"/>
      <c r="FM180" s="65"/>
      <c r="FN180" s="65"/>
      <c r="FO180" s="65"/>
      <c r="FP180" s="65"/>
      <c r="FQ180" s="65"/>
      <c r="FR180" s="65"/>
      <c r="FS180" s="65"/>
      <c r="FT180" s="65"/>
      <c r="FU180" s="65"/>
      <c r="FV180" s="65"/>
      <c r="FW180" s="65"/>
      <c r="FX180" s="65"/>
      <c r="FY180" s="65"/>
      <c r="FZ180" s="65"/>
      <c r="GA180" s="65"/>
      <c r="GB180" s="65"/>
      <c r="GC180" s="65"/>
      <c r="GD180" s="65"/>
      <c r="GE180" s="65"/>
      <c r="GF180" s="65"/>
      <c r="GG180" s="65"/>
      <c r="GH180" s="65"/>
    </row>
    <row r="181" spans="1:190" ht="16" x14ac:dyDescent="0.2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O181" s="65"/>
      <c r="AP181" s="65"/>
      <c r="AQ181" s="65"/>
      <c r="AR181" s="65"/>
      <c r="AS181" s="65"/>
      <c r="AT181" s="65"/>
      <c r="AU181" s="65"/>
      <c r="AV181" s="65"/>
      <c r="AW181" s="65"/>
      <c r="AX181" s="65"/>
      <c r="AY181" s="65"/>
      <c r="AZ181" s="65"/>
      <c r="BA181" s="65"/>
      <c r="BB181" s="65"/>
      <c r="BC181" s="65"/>
      <c r="BD181" s="65"/>
      <c r="BE181" s="65"/>
      <c r="BF181" s="65"/>
      <c r="BG181" s="65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65"/>
      <c r="BS181" s="65"/>
      <c r="BT181" s="65"/>
      <c r="BU181" s="65"/>
      <c r="BV181" s="65"/>
      <c r="BW181" s="65"/>
      <c r="BX181" s="65"/>
      <c r="BY181" s="65"/>
      <c r="BZ181" s="65"/>
      <c r="CA181" s="65"/>
      <c r="CB181" s="65"/>
      <c r="CC181" s="65"/>
      <c r="CD181" s="65"/>
      <c r="CE181" s="65"/>
      <c r="CF181" s="65"/>
      <c r="CG181" s="65"/>
      <c r="CH181" s="65"/>
      <c r="CI181" s="65"/>
      <c r="CJ181" s="65"/>
      <c r="CK181" s="65"/>
      <c r="CL181" s="65"/>
      <c r="CM181" s="65"/>
      <c r="CN181" s="65"/>
      <c r="CO181" s="65"/>
      <c r="CP181" s="65"/>
      <c r="CQ181" s="65"/>
      <c r="CR181" s="65"/>
      <c r="CS181" s="65"/>
      <c r="CT181" s="65"/>
      <c r="CU181" s="65"/>
      <c r="CV181" s="65"/>
      <c r="CW181" s="6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  <c r="DW181" s="65"/>
      <c r="DX181" s="65"/>
      <c r="DY181" s="65"/>
      <c r="DZ181" s="65"/>
      <c r="EA181" s="65"/>
      <c r="EB181" s="65"/>
      <c r="EC181" s="65"/>
      <c r="ED181" s="65"/>
      <c r="EE181" s="65"/>
      <c r="EF181" s="65"/>
      <c r="EG181" s="65"/>
      <c r="EH181" s="65"/>
      <c r="EI181" s="65"/>
      <c r="EJ181" s="65"/>
      <c r="EK181" s="65"/>
      <c r="EL181" s="65"/>
      <c r="EM181" s="65"/>
      <c r="EN181" s="65"/>
      <c r="EO181" s="65"/>
      <c r="EP181" s="65"/>
      <c r="EQ181" s="65"/>
      <c r="ER181" s="65"/>
      <c r="ES181" s="65"/>
      <c r="ET181" s="65"/>
      <c r="EU181" s="65"/>
      <c r="EV181" s="65"/>
      <c r="EW181" s="65"/>
      <c r="EX181" s="65"/>
      <c r="EY181" s="65"/>
      <c r="EZ181" s="65"/>
      <c r="FA181" s="65"/>
      <c r="FB181" s="65"/>
      <c r="FC181" s="65"/>
      <c r="FD181" s="65"/>
      <c r="FE181" s="65"/>
      <c r="FF181" s="65"/>
      <c r="FG181" s="65"/>
      <c r="FH181" s="65"/>
      <c r="FI181" s="65"/>
      <c r="FJ181" s="65"/>
      <c r="FK181" s="65"/>
      <c r="FL181" s="65"/>
      <c r="FM181" s="65"/>
      <c r="FN181" s="65"/>
      <c r="FO181" s="65"/>
      <c r="FP181" s="65"/>
      <c r="FQ181" s="65"/>
      <c r="FR181" s="65"/>
      <c r="FS181" s="65"/>
      <c r="FT181" s="65"/>
      <c r="FU181" s="65"/>
      <c r="FV181" s="65"/>
      <c r="FW181" s="65"/>
      <c r="FX181" s="65"/>
      <c r="FY181" s="65"/>
      <c r="FZ181" s="65"/>
      <c r="GA181" s="65"/>
      <c r="GB181" s="65"/>
      <c r="GC181" s="65"/>
      <c r="GD181" s="65"/>
      <c r="GE181" s="65"/>
      <c r="GF181" s="65"/>
      <c r="GG181" s="65"/>
      <c r="GH181" s="65"/>
    </row>
    <row r="182" spans="1:190" ht="16" x14ac:dyDescent="0.2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O182" s="65"/>
      <c r="AP182" s="65"/>
      <c r="AQ182" s="65"/>
      <c r="AR182" s="65"/>
      <c r="AS182" s="65"/>
      <c r="AT182" s="65"/>
      <c r="AU182" s="65"/>
      <c r="AV182" s="65"/>
      <c r="AW182" s="65"/>
      <c r="AX182" s="65"/>
      <c r="AY182" s="65"/>
      <c r="AZ182" s="65"/>
      <c r="BA182" s="65"/>
      <c r="BB182" s="65"/>
      <c r="BC182" s="65"/>
      <c r="BD182" s="65"/>
      <c r="BE182" s="65"/>
      <c r="BF182" s="65"/>
      <c r="BG182" s="65"/>
      <c r="BH182" s="65"/>
      <c r="BI182" s="65"/>
      <c r="BJ182" s="65"/>
      <c r="BK182" s="65"/>
      <c r="BL182" s="65"/>
      <c r="BM182" s="65"/>
      <c r="BN182" s="65"/>
      <c r="BO182" s="65"/>
      <c r="BP182" s="65"/>
      <c r="BQ182" s="65"/>
      <c r="BR182" s="65"/>
      <c r="BS182" s="65"/>
      <c r="BT182" s="65"/>
      <c r="BU182" s="65"/>
      <c r="BV182" s="65"/>
      <c r="BW182" s="65"/>
      <c r="BX182" s="65"/>
      <c r="BY182" s="65"/>
      <c r="BZ182" s="65"/>
      <c r="CA182" s="65"/>
      <c r="CB182" s="65"/>
      <c r="CC182" s="65"/>
      <c r="CD182" s="65"/>
      <c r="CE182" s="65"/>
      <c r="CF182" s="65"/>
      <c r="CG182" s="65"/>
      <c r="CH182" s="65"/>
      <c r="CI182" s="65"/>
      <c r="CJ182" s="65"/>
      <c r="CK182" s="65"/>
      <c r="CL182" s="65"/>
      <c r="CM182" s="65"/>
      <c r="CN182" s="65"/>
      <c r="CO182" s="65"/>
      <c r="CP182" s="65"/>
      <c r="CQ182" s="65"/>
      <c r="CR182" s="65"/>
      <c r="CS182" s="65"/>
      <c r="CT182" s="65"/>
      <c r="CU182" s="65"/>
      <c r="CV182" s="65"/>
      <c r="CW182" s="6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  <c r="DW182" s="65"/>
      <c r="DX182" s="65"/>
      <c r="DY182" s="65"/>
      <c r="DZ182" s="65"/>
      <c r="EA182" s="65"/>
      <c r="EB182" s="65"/>
      <c r="EC182" s="65"/>
      <c r="ED182" s="65"/>
      <c r="EE182" s="65"/>
      <c r="EF182" s="65"/>
      <c r="EG182" s="65"/>
      <c r="EH182" s="65"/>
      <c r="EI182" s="65"/>
      <c r="EJ182" s="65"/>
      <c r="EK182" s="65"/>
      <c r="EL182" s="65"/>
      <c r="EM182" s="65"/>
      <c r="EN182" s="65"/>
      <c r="EO182" s="65"/>
      <c r="EP182" s="65"/>
      <c r="EQ182" s="65"/>
      <c r="ER182" s="65"/>
      <c r="ES182" s="65"/>
      <c r="ET182" s="65"/>
      <c r="EU182" s="65"/>
      <c r="EV182" s="65"/>
      <c r="EW182" s="65"/>
      <c r="EX182" s="65"/>
      <c r="EY182" s="65"/>
      <c r="EZ182" s="65"/>
      <c r="FA182" s="65"/>
      <c r="FB182" s="65"/>
      <c r="FC182" s="65"/>
      <c r="FD182" s="65"/>
      <c r="FE182" s="65"/>
      <c r="FF182" s="65"/>
      <c r="FG182" s="65"/>
      <c r="FH182" s="65"/>
      <c r="FI182" s="65"/>
      <c r="FJ182" s="65"/>
      <c r="FK182" s="65"/>
      <c r="FL182" s="65"/>
      <c r="FM182" s="65"/>
      <c r="FN182" s="65"/>
      <c r="FO182" s="65"/>
      <c r="FP182" s="65"/>
      <c r="FQ182" s="65"/>
      <c r="FR182" s="65"/>
      <c r="FS182" s="65"/>
      <c r="FT182" s="65"/>
      <c r="FU182" s="65"/>
      <c r="FV182" s="65"/>
      <c r="FW182" s="65"/>
      <c r="FX182" s="65"/>
      <c r="FY182" s="65"/>
      <c r="FZ182" s="65"/>
      <c r="GA182" s="65"/>
      <c r="GB182" s="65"/>
      <c r="GC182" s="65"/>
      <c r="GD182" s="65"/>
      <c r="GE182" s="65"/>
      <c r="GF182" s="65"/>
      <c r="GG182" s="65"/>
      <c r="GH182" s="65"/>
    </row>
    <row r="183" spans="1:190" ht="16" x14ac:dyDescent="0.2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5"/>
      <c r="AB183" s="65"/>
      <c r="AC183" s="65"/>
      <c r="AD183" s="65"/>
      <c r="AE183" s="65"/>
      <c r="AF183" s="65"/>
      <c r="AG183" s="65"/>
      <c r="AH183" s="65"/>
      <c r="AI183" s="65"/>
      <c r="AJ183" s="65"/>
      <c r="AK183" s="65"/>
      <c r="AL183" s="65"/>
      <c r="AM183" s="65"/>
      <c r="AN183" s="65"/>
      <c r="AO183" s="65"/>
      <c r="AP183" s="65"/>
      <c r="AQ183" s="65"/>
      <c r="AR183" s="65"/>
      <c r="AS183" s="65"/>
      <c r="AT183" s="65"/>
      <c r="AU183" s="65"/>
      <c r="AV183" s="65"/>
      <c r="AW183" s="65"/>
      <c r="AX183" s="65"/>
      <c r="AY183" s="65"/>
      <c r="AZ183" s="65"/>
      <c r="BA183" s="65"/>
      <c r="BB183" s="65"/>
      <c r="BC183" s="65"/>
      <c r="BD183" s="65"/>
      <c r="BE183" s="65"/>
      <c r="BF183" s="65"/>
      <c r="BG183" s="65"/>
      <c r="BH183" s="65"/>
      <c r="BI183" s="65"/>
      <c r="BJ183" s="65"/>
      <c r="BK183" s="65"/>
      <c r="BL183" s="65"/>
      <c r="BM183" s="65"/>
      <c r="BN183" s="65"/>
      <c r="BO183" s="65"/>
      <c r="BP183" s="65"/>
      <c r="BQ183" s="65"/>
      <c r="BR183" s="65"/>
      <c r="BS183" s="65"/>
      <c r="BT183" s="65"/>
      <c r="BU183" s="65"/>
      <c r="BV183" s="65"/>
      <c r="BW183" s="65"/>
      <c r="BX183" s="65"/>
      <c r="BY183" s="65"/>
      <c r="BZ183" s="65"/>
      <c r="CA183" s="65"/>
      <c r="CB183" s="65"/>
      <c r="CC183" s="65"/>
      <c r="CD183" s="65"/>
      <c r="CE183" s="65"/>
      <c r="CF183" s="65"/>
      <c r="CG183" s="65"/>
      <c r="CH183" s="65"/>
      <c r="CI183" s="65"/>
      <c r="CJ183" s="65"/>
      <c r="CK183" s="65"/>
      <c r="CL183" s="65"/>
      <c r="CM183" s="65"/>
      <c r="CN183" s="65"/>
      <c r="CO183" s="65"/>
      <c r="CP183" s="65"/>
      <c r="CQ183" s="65"/>
      <c r="CR183" s="65"/>
      <c r="CS183" s="65"/>
      <c r="CT183" s="65"/>
      <c r="CU183" s="65"/>
      <c r="CV183" s="65"/>
      <c r="CW183" s="6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  <c r="DW183" s="65"/>
      <c r="DX183" s="65"/>
      <c r="DY183" s="65"/>
      <c r="DZ183" s="65"/>
      <c r="EA183" s="65"/>
      <c r="EB183" s="65"/>
      <c r="EC183" s="65"/>
      <c r="ED183" s="65"/>
      <c r="EE183" s="65"/>
      <c r="EF183" s="65"/>
      <c r="EG183" s="65"/>
      <c r="EH183" s="65"/>
      <c r="EI183" s="65"/>
      <c r="EJ183" s="65"/>
      <c r="EK183" s="65"/>
      <c r="EL183" s="65"/>
      <c r="EM183" s="65"/>
      <c r="EN183" s="65"/>
      <c r="EO183" s="65"/>
      <c r="EP183" s="65"/>
      <c r="EQ183" s="65"/>
      <c r="ER183" s="65"/>
      <c r="ES183" s="65"/>
      <c r="ET183" s="65"/>
      <c r="EU183" s="65"/>
      <c r="EV183" s="65"/>
      <c r="EW183" s="65"/>
      <c r="EX183" s="65"/>
      <c r="EY183" s="65"/>
      <c r="EZ183" s="65"/>
      <c r="FA183" s="65"/>
      <c r="FB183" s="65"/>
      <c r="FC183" s="65"/>
      <c r="FD183" s="65"/>
      <c r="FE183" s="65"/>
      <c r="FF183" s="65"/>
      <c r="FG183" s="65"/>
      <c r="FH183" s="65"/>
      <c r="FI183" s="65"/>
      <c r="FJ183" s="65"/>
      <c r="FK183" s="65"/>
      <c r="FL183" s="65"/>
      <c r="FM183" s="65"/>
      <c r="FN183" s="65"/>
      <c r="FO183" s="65"/>
      <c r="FP183" s="65"/>
      <c r="FQ183" s="65"/>
      <c r="FR183" s="65"/>
      <c r="FS183" s="65"/>
      <c r="FT183" s="65"/>
      <c r="FU183" s="65"/>
      <c r="FV183" s="65"/>
      <c r="FW183" s="65"/>
      <c r="FX183" s="65"/>
      <c r="FY183" s="65"/>
      <c r="FZ183" s="65"/>
      <c r="GA183" s="65"/>
      <c r="GB183" s="65"/>
      <c r="GC183" s="65"/>
      <c r="GD183" s="65"/>
      <c r="GE183" s="65"/>
      <c r="GF183" s="65"/>
      <c r="GG183" s="65"/>
      <c r="GH183" s="65"/>
    </row>
    <row r="184" spans="1:190" ht="16" x14ac:dyDescent="0.2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5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65"/>
      <c r="AM184" s="65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65"/>
      <c r="BF184" s="65"/>
      <c r="BG184" s="65"/>
      <c r="BH184" s="65"/>
      <c r="BI184" s="65"/>
      <c r="BJ184" s="65"/>
      <c r="BK184" s="65"/>
      <c r="BL184" s="65"/>
      <c r="BM184" s="65"/>
      <c r="BN184" s="65"/>
      <c r="BO184" s="65"/>
      <c r="BP184" s="65"/>
      <c r="BQ184" s="65"/>
      <c r="BR184" s="65"/>
      <c r="BS184" s="65"/>
      <c r="BT184" s="65"/>
      <c r="BU184" s="65"/>
      <c r="BV184" s="65"/>
      <c r="BW184" s="65"/>
      <c r="BX184" s="65"/>
      <c r="BY184" s="65"/>
      <c r="BZ184" s="65"/>
      <c r="CA184" s="65"/>
      <c r="CB184" s="65"/>
      <c r="CC184" s="65"/>
      <c r="CD184" s="65"/>
      <c r="CE184" s="65"/>
      <c r="CF184" s="65"/>
      <c r="CG184" s="65"/>
      <c r="CH184" s="65"/>
      <c r="CI184" s="65"/>
      <c r="CJ184" s="65"/>
      <c r="CK184" s="65"/>
      <c r="CL184" s="65"/>
      <c r="CM184" s="65"/>
      <c r="CN184" s="65"/>
      <c r="CO184" s="65"/>
      <c r="CP184" s="65"/>
      <c r="CQ184" s="65"/>
      <c r="CR184" s="65"/>
      <c r="CS184" s="65"/>
      <c r="CT184" s="65"/>
      <c r="CU184" s="65"/>
      <c r="CV184" s="65"/>
      <c r="CW184" s="6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  <c r="DW184" s="65"/>
      <c r="DX184" s="65"/>
      <c r="DY184" s="65"/>
      <c r="DZ184" s="65"/>
      <c r="EA184" s="65"/>
      <c r="EB184" s="65"/>
      <c r="EC184" s="65"/>
      <c r="ED184" s="65"/>
      <c r="EE184" s="65"/>
      <c r="EF184" s="65"/>
      <c r="EG184" s="65"/>
      <c r="EH184" s="65"/>
      <c r="EI184" s="65"/>
      <c r="EJ184" s="65"/>
      <c r="EK184" s="65"/>
      <c r="EL184" s="65"/>
      <c r="EM184" s="65"/>
      <c r="EN184" s="65"/>
      <c r="EO184" s="65"/>
      <c r="EP184" s="65"/>
      <c r="EQ184" s="65"/>
      <c r="ER184" s="65"/>
      <c r="ES184" s="65"/>
      <c r="ET184" s="65"/>
      <c r="EU184" s="65"/>
      <c r="EV184" s="65"/>
      <c r="EW184" s="65"/>
      <c r="EX184" s="65"/>
      <c r="EY184" s="65"/>
      <c r="EZ184" s="65"/>
      <c r="FA184" s="65"/>
      <c r="FB184" s="65"/>
      <c r="FC184" s="65"/>
      <c r="FD184" s="65"/>
      <c r="FE184" s="65"/>
      <c r="FF184" s="65"/>
      <c r="FG184" s="65"/>
      <c r="FH184" s="65"/>
      <c r="FI184" s="65"/>
      <c r="FJ184" s="65"/>
      <c r="FK184" s="65"/>
      <c r="FL184" s="65"/>
      <c r="FM184" s="65"/>
      <c r="FN184" s="65"/>
      <c r="FO184" s="65"/>
      <c r="FP184" s="65"/>
      <c r="FQ184" s="65"/>
      <c r="FR184" s="65"/>
      <c r="FS184" s="65"/>
      <c r="FT184" s="65"/>
      <c r="FU184" s="65"/>
      <c r="FV184" s="65"/>
      <c r="FW184" s="65"/>
      <c r="FX184" s="65"/>
      <c r="FY184" s="65"/>
      <c r="FZ184" s="65"/>
      <c r="GA184" s="65"/>
      <c r="GB184" s="65"/>
      <c r="GC184" s="65"/>
      <c r="GD184" s="65"/>
      <c r="GE184" s="65"/>
      <c r="GF184" s="65"/>
      <c r="GG184" s="65"/>
      <c r="GH184" s="65"/>
    </row>
    <row r="185" spans="1:190" ht="16" x14ac:dyDescent="0.2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5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65"/>
      <c r="AM185" s="65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65"/>
      <c r="BF185" s="65"/>
      <c r="BG185" s="65"/>
      <c r="BH185" s="65"/>
      <c r="BI185" s="65"/>
      <c r="BJ185" s="65"/>
      <c r="BK185" s="65"/>
      <c r="BL185" s="65"/>
      <c r="BM185" s="65"/>
      <c r="BN185" s="65"/>
      <c r="BO185" s="65"/>
      <c r="BP185" s="65"/>
      <c r="BQ185" s="65"/>
      <c r="BR185" s="65"/>
      <c r="BS185" s="65"/>
      <c r="BT185" s="65"/>
      <c r="BU185" s="65"/>
      <c r="BV185" s="65"/>
      <c r="BW185" s="65"/>
      <c r="BX185" s="65"/>
      <c r="BY185" s="65"/>
      <c r="BZ185" s="65"/>
      <c r="CA185" s="65"/>
      <c r="CB185" s="65"/>
      <c r="CC185" s="65"/>
      <c r="CD185" s="65"/>
      <c r="CE185" s="65"/>
      <c r="CF185" s="65"/>
      <c r="CG185" s="65"/>
      <c r="CH185" s="65"/>
      <c r="CI185" s="65"/>
      <c r="CJ185" s="65"/>
      <c r="CK185" s="65"/>
      <c r="CL185" s="65"/>
      <c r="CM185" s="65"/>
      <c r="CN185" s="65"/>
      <c r="CO185" s="65"/>
      <c r="CP185" s="65"/>
      <c r="CQ185" s="65"/>
      <c r="CR185" s="65"/>
      <c r="CS185" s="65"/>
      <c r="CT185" s="65"/>
      <c r="CU185" s="65"/>
      <c r="CV185" s="65"/>
      <c r="CW185" s="6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  <c r="DW185" s="65"/>
      <c r="DX185" s="65"/>
      <c r="DY185" s="65"/>
      <c r="DZ185" s="65"/>
      <c r="EA185" s="65"/>
      <c r="EB185" s="65"/>
      <c r="EC185" s="65"/>
      <c r="ED185" s="65"/>
      <c r="EE185" s="65"/>
      <c r="EF185" s="65"/>
      <c r="EG185" s="65"/>
      <c r="EH185" s="65"/>
      <c r="EI185" s="65"/>
      <c r="EJ185" s="65"/>
      <c r="EK185" s="65"/>
      <c r="EL185" s="65"/>
      <c r="EM185" s="65"/>
      <c r="EN185" s="65"/>
      <c r="EO185" s="65"/>
      <c r="EP185" s="65"/>
      <c r="EQ185" s="65"/>
      <c r="ER185" s="65"/>
      <c r="ES185" s="65"/>
      <c r="ET185" s="65"/>
      <c r="EU185" s="65"/>
      <c r="EV185" s="65"/>
      <c r="EW185" s="65"/>
      <c r="EX185" s="65"/>
      <c r="EY185" s="65"/>
      <c r="EZ185" s="65"/>
      <c r="FA185" s="65"/>
      <c r="FB185" s="65"/>
      <c r="FC185" s="65"/>
      <c r="FD185" s="65"/>
      <c r="FE185" s="65"/>
      <c r="FF185" s="65"/>
      <c r="FG185" s="65"/>
      <c r="FH185" s="65"/>
      <c r="FI185" s="65"/>
      <c r="FJ185" s="65"/>
      <c r="FK185" s="65"/>
      <c r="FL185" s="65"/>
      <c r="FM185" s="65"/>
      <c r="FN185" s="65"/>
      <c r="FO185" s="65"/>
      <c r="FP185" s="65"/>
      <c r="FQ185" s="65"/>
      <c r="FR185" s="65"/>
      <c r="FS185" s="65"/>
      <c r="FT185" s="65"/>
      <c r="FU185" s="65"/>
      <c r="FV185" s="65"/>
      <c r="FW185" s="65"/>
      <c r="FX185" s="65"/>
      <c r="FY185" s="65"/>
      <c r="FZ185" s="65"/>
      <c r="GA185" s="65"/>
      <c r="GB185" s="65"/>
      <c r="GC185" s="65"/>
      <c r="GD185" s="65"/>
      <c r="GE185" s="65"/>
      <c r="GF185" s="65"/>
      <c r="GG185" s="65"/>
      <c r="GH185" s="65"/>
    </row>
    <row r="186" spans="1:190" ht="16" x14ac:dyDescent="0.2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65"/>
      <c r="AM186" s="65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65"/>
      <c r="BF186" s="65"/>
      <c r="BG186" s="65"/>
      <c r="BH186" s="65"/>
      <c r="BI186" s="65"/>
      <c r="BJ186" s="65"/>
      <c r="BK186" s="65"/>
      <c r="BL186" s="65"/>
      <c r="BM186" s="65"/>
      <c r="BN186" s="65"/>
      <c r="BO186" s="65"/>
      <c r="BP186" s="65"/>
      <c r="BQ186" s="65"/>
      <c r="BR186" s="65"/>
      <c r="BS186" s="65"/>
      <c r="BT186" s="65"/>
      <c r="BU186" s="65"/>
      <c r="BV186" s="65"/>
      <c r="BW186" s="65"/>
      <c r="BX186" s="65"/>
      <c r="BY186" s="65"/>
      <c r="BZ186" s="65"/>
      <c r="CA186" s="65"/>
      <c r="CB186" s="65"/>
      <c r="CC186" s="65"/>
      <c r="CD186" s="65"/>
      <c r="CE186" s="65"/>
      <c r="CF186" s="65"/>
      <c r="CG186" s="65"/>
      <c r="CH186" s="65"/>
      <c r="CI186" s="65"/>
      <c r="CJ186" s="65"/>
      <c r="CK186" s="65"/>
      <c r="CL186" s="65"/>
      <c r="CM186" s="65"/>
      <c r="CN186" s="65"/>
      <c r="CO186" s="65"/>
      <c r="CP186" s="65"/>
      <c r="CQ186" s="65"/>
      <c r="CR186" s="65"/>
      <c r="CS186" s="65"/>
      <c r="CT186" s="65"/>
      <c r="CU186" s="65"/>
      <c r="CV186" s="65"/>
      <c r="CW186" s="6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  <c r="DW186" s="65"/>
      <c r="DX186" s="65"/>
      <c r="DY186" s="65"/>
      <c r="DZ186" s="65"/>
      <c r="EA186" s="65"/>
      <c r="EB186" s="65"/>
      <c r="EC186" s="65"/>
      <c r="ED186" s="65"/>
      <c r="EE186" s="65"/>
      <c r="EF186" s="65"/>
      <c r="EG186" s="65"/>
      <c r="EH186" s="65"/>
      <c r="EI186" s="65"/>
      <c r="EJ186" s="65"/>
      <c r="EK186" s="65"/>
      <c r="EL186" s="65"/>
      <c r="EM186" s="65"/>
      <c r="EN186" s="65"/>
      <c r="EO186" s="65"/>
      <c r="EP186" s="65"/>
      <c r="EQ186" s="65"/>
      <c r="ER186" s="65"/>
      <c r="ES186" s="65"/>
      <c r="ET186" s="65"/>
      <c r="EU186" s="65"/>
      <c r="EV186" s="65"/>
      <c r="EW186" s="65"/>
      <c r="EX186" s="65"/>
      <c r="EY186" s="65"/>
      <c r="EZ186" s="65"/>
      <c r="FA186" s="65"/>
      <c r="FB186" s="65"/>
      <c r="FC186" s="65"/>
      <c r="FD186" s="65"/>
      <c r="FE186" s="65"/>
      <c r="FF186" s="65"/>
      <c r="FG186" s="65"/>
      <c r="FH186" s="65"/>
      <c r="FI186" s="65"/>
      <c r="FJ186" s="65"/>
      <c r="FK186" s="65"/>
      <c r="FL186" s="65"/>
      <c r="FM186" s="65"/>
      <c r="FN186" s="65"/>
      <c r="FO186" s="65"/>
      <c r="FP186" s="65"/>
      <c r="FQ186" s="65"/>
      <c r="FR186" s="65"/>
      <c r="FS186" s="65"/>
      <c r="FT186" s="65"/>
      <c r="FU186" s="65"/>
      <c r="FV186" s="65"/>
      <c r="FW186" s="65"/>
      <c r="FX186" s="65"/>
      <c r="FY186" s="65"/>
      <c r="FZ186" s="65"/>
      <c r="GA186" s="65"/>
      <c r="GB186" s="65"/>
      <c r="GC186" s="65"/>
      <c r="GD186" s="65"/>
      <c r="GE186" s="65"/>
      <c r="GF186" s="65"/>
      <c r="GG186" s="65"/>
      <c r="GH186" s="65"/>
    </row>
    <row r="187" spans="1:190" ht="16" x14ac:dyDescent="0.2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65"/>
      <c r="AS187" s="65"/>
      <c r="AT187" s="65"/>
      <c r="AU187" s="65"/>
      <c r="AV187" s="65"/>
      <c r="AW187" s="65"/>
      <c r="AX187" s="65"/>
      <c r="AY187" s="65"/>
      <c r="AZ187" s="65"/>
      <c r="BA187" s="65"/>
      <c r="BB187" s="65"/>
      <c r="BC187" s="65"/>
      <c r="BD187" s="65"/>
      <c r="BE187" s="65"/>
      <c r="BF187" s="65"/>
      <c r="BG187" s="65"/>
      <c r="BH187" s="65"/>
      <c r="BI187" s="65"/>
      <c r="BJ187" s="65"/>
      <c r="BK187" s="65"/>
      <c r="BL187" s="65"/>
      <c r="BM187" s="65"/>
      <c r="BN187" s="65"/>
      <c r="BO187" s="65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  <c r="EG187" s="65"/>
      <c r="EH187" s="65"/>
      <c r="EI187" s="65"/>
      <c r="EJ187" s="65"/>
      <c r="EK187" s="65"/>
      <c r="EL187" s="65"/>
      <c r="EM187" s="65"/>
      <c r="EN187" s="65"/>
      <c r="EO187" s="65"/>
      <c r="EP187" s="65"/>
      <c r="EQ187" s="65"/>
      <c r="ER187" s="65"/>
      <c r="ES187" s="65"/>
      <c r="ET187" s="65"/>
      <c r="EU187" s="65"/>
      <c r="EV187" s="65"/>
      <c r="EW187" s="65"/>
      <c r="EX187" s="65"/>
      <c r="EY187" s="65"/>
      <c r="EZ187" s="65"/>
      <c r="FA187" s="65"/>
      <c r="FB187" s="65"/>
      <c r="FC187" s="65"/>
      <c r="FD187" s="65"/>
      <c r="FE187" s="65"/>
      <c r="FF187" s="65"/>
      <c r="FG187" s="65"/>
      <c r="FH187" s="65"/>
      <c r="FI187" s="65"/>
      <c r="FJ187" s="65"/>
      <c r="FK187" s="65"/>
      <c r="FL187" s="65"/>
      <c r="FM187" s="65"/>
      <c r="FN187" s="65"/>
      <c r="FO187" s="65"/>
      <c r="FP187" s="65"/>
      <c r="FQ187" s="65"/>
      <c r="FR187" s="65"/>
      <c r="FS187" s="65"/>
      <c r="FT187" s="65"/>
      <c r="FU187" s="65"/>
      <c r="FV187" s="65"/>
      <c r="FW187" s="65"/>
      <c r="FX187" s="65"/>
      <c r="FY187" s="65"/>
      <c r="FZ187" s="65"/>
      <c r="GA187" s="65"/>
      <c r="GB187" s="65"/>
      <c r="GC187" s="65"/>
      <c r="GD187" s="65"/>
      <c r="GE187" s="65"/>
      <c r="GF187" s="65"/>
      <c r="GG187" s="65"/>
      <c r="GH187" s="65"/>
    </row>
    <row r="188" spans="1:190" ht="16" x14ac:dyDescent="0.2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65"/>
      <c r="AS188" s="65"/>
      <c r="AT188" s="65"/>
      <c r="AU188" s="65"/>
      <c r="AV188" s="65"/>
      <c r="AW188" s="65"/>
      <c r="AX188" s="65"/>
      <c r="AY188" s="65"/>
      <c r="AZ188" s="65"/>
      <c r="BA188" s="65"/>
      <c r="BB188" s="65"/>
      <c r="BC188" s="65"/>
      <c r="BD188" s="65"/>
      <c r="BE188" s="65"/>
      <c r="BF188" s="65"/>
      <c r="BG188" s="65"/>
      <c r="BH188" s="65"/>
      <c r="BI188" s="65"/>
      <c r="BJ188" s="65"/>
      <c r="BK188" s="65"/>
      <c r="BL188" s="65"/>
      <c r="BM188" s="65"/>
      <c r="BN188" s="65"/>
      <c r="BO188" s="65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  <c r="EG188" s="65"/>
      <c r="EH188" s="65"/>
      <c r="EI188" s="65"/>
      <c r="EJ188" s="65"/>
      <c r="EK188" s="65"/>
      <c r="EL188" s="65"/>
      <c r="EM188" s="65"/>
      <c r="EN188" s="65"/>
      <c r="EO188" s="65"/>
      <c r="EP188" s="65"/>
      <c r="EQ188" s="65"/>
      <c r="ER188" s="65"/>
      <c r="ES188" s="65"/>
      <c r="ET188" s="65"/>
      <c r="EU188" s="65"/>
      <c r="EV188" s="65"/>
      <c r="EW188" s="65"/>
      <c r="EX188" s="65"/>
      <c r="EY188" s="65"/>
      <c r="EZ188" s="65"/>
      <c r="FA188" s="65"/>
      <c r="FB188" s="65"/>
      <c r="FC188" s="65"/>
      <c r="FD188" s="65"/>
      <c r="FE188" s="65"/>
      <c r="FF188" s="65"/>
      <c r="FG188" s="65"/>
      <c r="FH188" s="65"/>
      <c r="FI188" s="65"/>
      <c r="FJ188" s="65"/>
      <c r="FK188" s="65"/>
      <c r="FL188" s="65"/>
      <c r="FM188" s="65"/>
      <c r="FN188" s="65"/>
      <c r="FO188" s="65"/>
      <c r="FP188" s="65"/>
      <c r="FQ188" s="65"/>
      <c r="FR188" s="65"/>
      <c r="FS188" s="65"/>
      <c r="FT188" s="65"/>
      <c r="FU188" s="65"/>
      <c r="FV188" s="65"/>
      <c r="FW188" s="65"/>
      <c r="FX188" s="65"/>
      <c r="FY188" s="65"/>
      <c r="FZ188" s="65"/>
      <c r="GA188" s="65"/>
      <c r="GB188" s="65"/>
      <c r="GC188" s="65"/>
      <c r="GD188" s="65"/>
      <c r="GE188" s="65"/>
      <c r="GF188" s="65"/>
      <c r="GG188" s="65"/>
      <c r="GH188" s="65"/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workbookViewId="0">
      <selection activeCell="B4" sqref="B4"/>
    </sheetView>
  </sheetViews>
  <sheetFormatPr baseColWidth="10" defaultRowHeight="13" x14ac:dyDescent="0.15"/>
  <cols>
    <col min="1" max="1" width="36.83203125" customWidth="1"/>
  </cols>
  <sheetData>
    <row r="1" spans="1:20" s="25" customFormat="1" ht="16" x14ac:dyDescent="0.2">
      <c r="A1" s="25" t="s">
        <v>220</v>
      </c>
      <c r="B1" s="25">
        <f>Fundamentals!J6</f>
        <v>2015</v>
      </c>
      <c r="C1" s="25">
        <f>Fundamentals!K6</f>
        <v>2014</v>
      </c>
      <c r="D1" s="25">
        <f>Fundamentals!L6</f>
        <v>2013</v>
      </c>
      <c r="E1" s="25">
        <f>Fundamentals!M6</f>
        <v>2012</v>
      </c>
      <c r="F1" s="25">
        <f>Fundamentals!N6</f>
        <v>2011</v>
      </c>
      <c r="G1" s="25">
        <f>Fundamentals!O6</f>
        <v>2010</v>
      </c>
      <c r="H1" s="25">
        <f>Fundamentals!P6</f>
        <v>2009</v>
      </c>
      <c r="I1" s="25">
        <f>Fundamentals!Q6</f>
        <v>2008</v>
      </c>
      <c r="J1" s="25">
        <f>Fundamentals!R6</f>
        <v>2007</v>
      </c>
      <c r="K1" s="25">
        <f>Fundamentals!S6</f>
        <v>2006</v>
      </c>
      <c r="L1" s="25">
        <f>Fundamentals!T6</f>
        <v>2005</v>
      </c>
      <c r="M1" s="25">
        <f>Fundamentals!U6</f>
        <v>2004</v>
      </c>
      <c r="N1" s="25">
        <f>Fundamentals!V6</f>
        <v>2003</v>
      </c>
      <c r="O1" s="25">
        <f>Fundamentals!W6</f>
        <v>2002</v>
      </c>
      <c r="P1" s="25">
        <f>Fundamentals!X6</f>
        <v>2001</v>
      </c>
      <c r="Q1" s="25">
        <f>Fundamentals!Y6</f>
        <v>2000</v>
      </c>
      <c r="R1" s="25">
        <f>Fundamentals!Z6</f>
        <v>1999</v>
      </c>
      <c r="S1" s="25">
        <f>Fundamentals!AA6</f>
        <v>1998</v>
      </c>
      <c r="T1" s="25">
        <f>Fundamentals!AB6</f>
        <v>1997</v>
      </c>
    </row>
    <row r="2" spans="1:20" x14ac:dyDescent="0.15">
      <c r="A2" t="s">
        <v>223</v>
      </c>
      <c r="B2" s="66">
        <f>Fundamentals!J34</f>
        <v>2.12</v>
      </c>
      <c r="C2" s="66">
        <f>Fundamentals!K34</f>
        <v>1.4910000000000001</v>
      </c>
      <c r="D2" s="66">
        <f>Fundamentals!L34</f>
        <v>2.66</v>
      </c>
      <c r="E2" s="66">
        <f>Fundamentals!M34</f>
        <v>2.6110000000000002</v>
      </c>
      <c r="F2" s="66">
        <f>Fundamentals!N34</f>
        <v>2.0219999999999998</v>
      </c>
      <c r="G2" s="66">
        <f>Fundamentals!O34</f>
        <v>2.7269999999999999</v>
      </c>
      <c r="H2" s="66">
        <f>Fundamentals!P34</f>
        <v>2.129</v>
      </c>
      <c r="I2" s="66">
        <f>Fundamentals!Q34</f>
        <v>1.9</v>
      </c>
      <c r="J2" s="66">
        <f>Fundamentals!R34</f>
        <v>1.44</v>
      </c>
      <c r="K2" s="66">
        <f>Fundamentals!S34</f>
        <v>1.44</v>
      </c>
      <c r="L2" s="66">
        <f>Fundamentals!T34</f>
        <v>1.21</v>
      </c>
      <c r="M2" s="66">
        <f>Fundamentals!U34</f>
        <v>1.1299999999999999</v>
      </c>
      <c r="N2" s="66">
        <f>Fundamentals!V34</f>
        <v>0.76</v>
      </c>
      <c r="O2" s="66">
        <f>Fundamentals!W34</f>
        <v>0.7</v>
      </c>
      <c r="P2" s="66">
        <f>Fundamentals!X34</f>
        <v>0.5</v>
      </c>
      <c r="Q2" s="66">
        <f>Fundamentals!Y34</f>
        <v>0.69</v>
      </c>
      <c r="R2" s="66">
        <f>Fundamentals!Z34</f>
        <v>0.91</v>
      </c>
      <c r="S2" s="66">
        <f>Fundamentals!AA34</f>
        <v>0.77</v>
      </c>
      <c r="T2" s="66">
        <f>Fundamentals!AB34</f>
        <v>0.46</v>
      </c>
    </row>
    <row r="3" spans="1:20" x14ac:dyDescent="0.15">
      <c r="A3" t="s">
        <v>221</v>
      </c>
      <c r="B3" s="66">
        <f>Fundamentals!J14</f>
        <v>10.434144999999999</v>
      </c>
      <c r="C3" s="66">
        <f>Fundamentals!K14</f>
        <v>11.276057</v>
      </c>
      <c r="D3" s="66">
        <f>Fundamentals!L14</f>
        <v>10.368119</v>
      </c>
      <c r="E3" s="66">
        <f>Fundamentals!M14</f>
        <v>9.2721529999999994</v>
      </c>
      <c r="F3" s="66">
        <f>Fundamentals!N14</f>
        <v>8.6835100000000001</v>
      </c>
      <c r="G3" s="66">
        <f>Fundamentals!O14</f>
        <v>7.9363440000000001</v>
      </c>
      <c r="H3" s="66">
        <f>Fundamentals!P14</f>
        <v>7.0899809999999999</v>
      </c>
      <c r="I3" s="66">
        <f>Fundamentals!Q14</f>
        <v>6.4772730000000003</v>
      </c>
      <c r="J3" s="66">
        <f>Fundamentals!R14</f>
        <v>5.2475880000000004</v>
      </c>
      <c r="K3" s="66">
        <f>Fundamentals!S14</f>
        <v>5.2475880000000004</v>
      </c>
      <c r="L3" s="66">
        <f>Fundamentals!T14</f>
        <v>4.2423840000000004</v>
      </c>
      <c r="M3" s="66">
        <f>Fundamentals!U14</f>
        <v>3.6708180000000001</v>
      </c>
      <c r="N3" s="66">
        <f>Fundamentals!V14</f>
        <v>3.4097010000000001</v>
      </c>
      <c r="O3" s="66">
        <f>Fundamentals!W14</f>
        <v>3.0016790000000002</v>
      </c>
      <c r="P3" s="66">
        <f>Fundamentals!X14</f>
        <v>2.6237170000000001</v>
      </c>
      <c r="Q3" s="66">
        <f>Fundamentals!Y14</f>
        <v>2.368096</v>
      </c>
      <c r="R3" s="66">
        <f>Fundamentals!Z14</f>
        <v>2.2119870000000001</v>
      </c>
      <c r="S3" s="66">
        <f>Fundamentals!AA14</f>
        <v>1.963703</v>
      </c>
      <c r="T3" s="66">
        <f>Fundamentals!AB14</f>
        <v>1.568873</v>
      </c>
    </row>
    <row r="4" spans="1:20" x14ac:dyDescent="0.15">
      <c r="A4" t="s">
        <v>222</v>
      </c>
      <c r="B4" s="66">
        <f>Fundamentals!J69</f>
        <v>23.660022000000001</v>
      </c>
      <c r="C4" s="66">
        <f>Fundamentals!K69</f>
        <v>21.023256</v>
      </c>
      <c r="D4" s="66">
        <f>Fundamentals!L69</f>
        <v>20.583164</v>
      </c>
      <c r="E4" s="66">
        <f>Fundamentals!M69</f>
        <v>16.96415</v>
      </c>
      <c r="F4" s="66">
        <f>Fundamentals!N69</f>
        <v>14.283981000000001</v>
      </c>
      <c r="G4" s="66">
        <f>Fundamentals!O69</f>
        <v>12.334505999999999</v>
      </c>
      <c r="H4" s="66">
        <f>Fundamentals!P69</f>
        <v>9.771134</v>
      </c>
      <c r="I4" s="66">
        <f>Fundamentals!Q69</f>
        <v>7.8037089999999996</v>
      </c>
      <c r="J4" s="66">
        <f>Fundamentals!R69</f>
        <v>6.4843970000000004</v>
      </c>
      <c r="K4" s="66">
        <f>Fundamentals!S69</f>
        <v>6.4843970000000004</v>
      </c>
      <c r="L4" s="66">
        <f>Fundamentals!T69</f>
        <v>6.6676570000000002</v>
      </c>
      <c r="M4" s="66">
        <f>Fundamentals!U69</f>
        <v>6.5333519999999998</v>
      </c>
      <c r="N4" s="66">
        <f>Fundamentals!V69</f>
        <v>8.7353509999999996</v>
      </c>
      <c r="O4" s="66">
        <f>Fundamentals!W69</f>
        <v>7.6221209999999999</v>
      </c>
      <c r="P4" s="66">
        <f>Fundamentals!X69</f>
        <v>6.2571450000000004</v>
      </c>
      <c r="Q4" s="66">
        <f>Fundamentals!Y69</f>
        <v>5.507396</v>
      </c>
      <c r="R4" s="66">
        <f>Fundamentals!Z69</f>
        <v>5.0250529999999998</v>
      </c>
      <c r="S4" s="66">
        <f>Fundamentals!AA69</f>
        <v>3.8409900000000001</v>
      </c>
      <c r="T4" s="66">
        <f>Fundamentals!AB69</f>
        <v>2.2982109999999998</v>
      </c>
    </row>
    <row r="5" spans="1:20" x14ac:dyDescent="0.15">
      <c r="A5" t="s">
        <v>224</v>
      </c>
      <c r="B5" s="66">
        <f>Fundamentals!J99</f>
        <v>13.758836000000001</v>
      </c>
      <c r="C5" s="66">
        <f>Fundamentals!K99</f>
        <v>12.417279000000001</v>
      </c>
      <c r="D5" s="66">
        <f>Fundamentals!L99</f>
        <v>11.898626999999999</v>
      </c>
      <c r="E5" s="66">
        <f>Fundamentals!M99</f>
        <v>10.39495</v>
      </c>
      <c r="F5" s="66">
        <f>Fundamentals!N99</f>
        <v>8.4759709999999995</v>
      </c>
      <c r="G5" s="66">
        <f>Fundamentals!O99</f>
        <v>7.5575850000000004</v>
      </c>
      <c r="H5" s="66">
        <f>Fundamentals!P99</f>
        <v>5.2665389999999999</v>
      </c>
      <c r="I5" s="66">
        <f>Fundamentals!Q99</f>
        <v>3.0902660000000002</v>
      </c>
      <c r="J5" s="66">
        <f>Fundamentals!R99</f>
        <v>3.4673579999999999</v>
      </c>
      <c r="K5" s="66">
        <f>Fundamentals!S99</f>
        <v>3.4673579999999999</v>
      </c>
      <c r="L5" s="66">
        <f>Fundamentals!T99</f>
        <v>4.095612</v>
      </c>
      <c r="M5" s="66">
        <f>Fundamentals!U99</f>
        <v>4.6249659999999997</v>
      </c>
      <c r="N5" s="66">
        <f>Fundamentals!V99</f>
        <v>7.0087010000000003</v>
      </c>
      <c r="O5" s="66">
        <f>Fundamentals!W99</f>
        <v>5.9914209999999999</v>
      </c>
      <c r="P5" s="66">
        <f>Fundamentals!X99</f>
        <v>4.9239660000000001</v>
      </c>
      <c r="Q5" s="66">
        <f>Fundamentals!Y99</f>
        <v>4.4620860000000002</v>
      </c>
      <c r="R5" s="66">
        <f>Fundamentals!Z99</f>
        <v>4.0850840000000002</v>
      </c>
      <c r="S5" s="66">
        <f>Fundamentals!AA99</f>
        <v>2.9656920000000002</v>
      </c>
      <c r="T5" s="66">
        <f>Fundamentals!AB99</f>
        <v>1.70919</v>
      </c>
    </row>
    <row r="6" spans="1:20" x14ac:dyDescent="0.15">
      <c r="A6" t="s">
        <v>231</v>
      </c>
      <c r="B6" s="66">
        <f>Fundamentals!J94</f>
        <v>9.08</v>
      </c>
      <c r="C6" s="66">
        <f>Fundamentals!K94</f>
        <v>9.7899999999999991</v>
      </c>
      <c r="D6" s="66">
        <f>Fundamentals!L94</f>
        <v>10.82</v>
      </c>
      <c r="E6" s="66">
        <f>Fundamentals!M94</f>
        <v>9.43</v>
      </c>
      <c r="F6" s="66">
        <f>Fundamentals!N94</f>
        <v>7.9</v>
      </c>
      <c r="G6" s="66">
        <f>Fundamentals!O94</f>
        <v>6.72</v>
      </c>
      <c r="H6" s="66">
        <f>Fundamentals!P94</f>
        <v>5.24</v>
      </c>
      <c r="I6" s="66">
        <f>Fundamentals!Q94</f>
        <v>3.89</v>
      </c>
      <c r="J6" s="66">
        <f>Fundamentals!R94</f>
        <v>3.19</v>
      </c>
      <c r="K6" s="66">
        <f>Fundamentals!S94</f>
        <v>3.19</v>
      </c>
      <c r="L6" s="66">
        <f>Fundamentals!T94</f>
        <v>3.84</v>
      </c>
      <c r="M6" s="66">
        <f>Fundamentals!U94</f>
        <v>4.4400000000000004</v>
      </c>
      <c r="N6" s="66">
        <f>Fundamentals!V94</f>
        <v>6.93</v>
      </c>
      <c r="O6" s="66">
        <f>Fundamentals!W94</f>
        <v>6.05</v>
      </c>
      <c r="P6" s="66">
        <f>Fundamentals!X94</f>
        <v>4.83</v>
      </c>
      <c r="Q6" s="66">
        <f>Fundamentals!Y94</f>
        <v>4.43</v>
      </c>
      <c r="R6" s="66">
        <f>Fundamentals!Z94</f>
        <v>3.99</v>
      </c>
      <c r="S6" s="66">
        <f>Fundamentals!AA94</f>
        <v>2.73</v>
      </c>
      <c r="T6" s="66">
        <f>Fundamentals!AB94</f>
        <v>1.61</v>
      </c>
    </row>
    <row r="7" spans="1:20" x14ac:dyDescent="0.1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20" ht="18" x14ac:dyDescent="0.2">
      <c r="A8" s="14" t="s">
        <v>228</v>
      </c>
    </row>
    <row r="9" spans="1:20" x14ac:dyDescent="0.15">
      <c r="A9" t="s">
        <v>225</v>
      </c>
      <c r="B9" s="49">
        <f>B2/B3</f>
        <v>0.20317908175514143</v>
      </c>
      <c r="C9" s="49">
        <f t="shared" ref="C9:G9" si="0">C2/C3</f>
        <v>0.13222707192771374</v>
      </c>
      <c r="D9" s="49">
        <f t="shared" si="0"/>
        <v>0.25655569732561906</v>
      </c>
      <c r="E9" s="49">
        <f t="shared" si="0"/>
        <v>0.2815958709913437</v>
      </c>
      <c r="F9" s="49">
        <f t="shared" si="0"/>
        <v>0.23285514728491127</v>
      </c>
      <c r="G9" s="49">
        <f t="shared" si="0"/>
        <v>0.3436090975895198</v>
      </c>
      <c r="H9" s="49">
        <f t="shared" ref="H9:N9" si="1">H2/H3</f>
        <v>0.30028289215443599</v>
      </c>
      <c r="I9" s="49">
        <f t="shared" si="1"/>
        <v>0.29333332098245662</v>
      </c>
      <c r="J9" s="49">
        <f t="shared" si="1"/>
        <v>0.2744117869009533</v>
      </c>
      <c r="K9" s="49">
        <f t="shared" si="1"/>
        <v>0.2744117869009533</v>
      </c>
      <c r="L9" s="49">
        <f t="shared" si="1"/>
        <v>0.28521699120117366</v>
      </c>
      <c r="M9" s="49">
        <f t="shared" si="1"/>
        <v>0.30783329492227612</v>
      </c>
      <c r="N9" s="49">
        <f t="shared" si="1"/>
        <v>0.22289344432253738</v>
      </c>
      <c r="O9" s="49">
        <f t="shared" ref="O9:T9" si="2">O2/O3</f>
        <v>0.2332028174898115</v>
      </c>
      <c r="P9" s="49">
        <f t="shared" si="2"/>
        <v>0.19056933350662439</v>
      </c>
      <c r="Q9" s="49">
        <f t="shared" si="2"/>
        <v>0.29137332270313365</v>
      </c>
      <c r="R9" s="49">
        <f t="shared" si="2"/>
        <v>0.41139482284479972</v>
      </c>
      <c r="S9" s="49">
        <f t="shared" si="2"/>
        <v>0.39211632308959149</v>
      </c>
      <c r="T9" s="49">
        <f t="shared" si="2"/>
        <v>0.29320410256279511</v>
      </c>
    </row>
    <row r="10" spans="1:20" x14ac:dyDescent="0.15">
      <c r="A10" t="s">
        <v>226</v>
      </c>
      <c r="B10" s="49">
        <f>B3/B4</f>
        <v>0.44100318249915399</v>
      </c>
      <c r="C10" s="49">
        <f t="shared" ref="C10:G10" si="3">C3/C4</f>
        <v>0.53636111361627337</v>
      </c>
      <c r="D10" s="49">
        <f t="shared" si="3"/>
        <v>0.50371842735159666</v>
      </c>
      <c r="E10" s="49">
        <f t="shared" si="3"/>
        <v>0.54657339153450069</v>
      </c>
      <c r="F10" s="49">
        <f t="shared" si="3"/>
        <v>0.60791945886794441</v>
      </c>
      <c r="G10" s="49">
        <f t="shared" si="3"/>
        <v>0.64342617369516064</v>
      </c>
      <c r="H10" s="49">
        <f t="shared" ref="H10:N10" si="4">H3/H4</f>
        <v>0.7256047251015082</v>
      </c>
      <c r="I10" s="49">
        <f t="shared" si="4"/>
        <v>0.83002492789005855</v>
      </c>
      <c r="J10" s="49">
        <f t="shared" si="4"/>
        <v>0.80926383748558273</v>
      </c>
      <c r="K10" s="49">
        <f t="shared" si="4"/>
        <v>0.80926383748558273</v>
      </c>
      <c r="L10" s="49">
        <f t="shared" si="4"/>
        <v>0.6362630831190027</v>
      </c>
      <c r="M10" s="49">
        <f t="shared" si="4"/>
        <v>0.56185829264977616</v>
      </c>
      <c r="N10" s="49">
        <f t="shared" si="4"/>
        <v>0.39033359964585285</v>
      </c>
      <c r="O10" s="49">
        <f t="shared" ref="O10:T10" si="5">O3/O4</f>
        <v>0.39381151256979524</v>
      </c>
      <c r="P10" s="49">
        <f t="shared" si="5"/>
        <v>0.4193153586819548</v>
      </c>
      <c r="Q10" s="49">
        <f t="shared" si="5"/>
        <v>0.42998469694207569</v>
      </c>
      <c r="R10" s="49">
        <f t="shared" si="5"/>
        <v>0.44019177509172547</v>
      </c>
      <c r="S10" s="49">
        <f t="shared" si="5"/>
        <v>0.51124918315330159</v>
      </c>
      <c r="T10" s="49">
        <f t="shared" si="5"/>
        <v>0.68264967838027057</v>
      </c>
    </row>
    <row r="11" spans="1:20" x14ac:dyDescent="0.15">
      <c r="A11" t="s">
        <v>227</v>
      </c>
      <c r="B11" s="49">
        <f>B4/B5</f>
        <v>1.7196238112003079</v>
      </c>
      <c r="C11" s="49">
        <f t="shared" ref="C11:G11" si="6">C4/C5</f>
        <v>1.6930646400068807</v>
      </c>
      <c r="D11" s="49">
        <f t="shared" si="6"/>
        <v>1.7298772370963473</v>
      </c>
      <c r="E11" s="49">
        <f t="shared" si="6"/>
        <v>1.631960711691735</v>
      </c>
      <c r="F11" s="49">
        <f t="shared" si="6"/>
        <v>1.685232405821115</v>
      </c>
      <c r="G11" s="49">
        <f t="shared" si="6"/>
        <v>1.6320697683188476</v>
      </c>
      <c r="H11" s="49">
        <f t="shared" ref="H11:N11" si="7">H4/H5</f>
        <v>1.8553235815779585</v>
      </c>
      <c r="I11" s="49">
        <f t="shared" si="7"/>
        <v>2.5252547838923896</v>
      </c>
      <c r="J11" s="49">
        <f t="shared" si="7"/>
        <v>1.8701261882966802</v>
      </c>
      <c r="K11" s="49">
        <f t="shared" si="7"/>
        <v>1.8701261882966802</v>
      </c>
      <c r="L11" s="49">
        <f t="shared" si="7"/>
        <v>1.6280001621247326</v>
      </c>
      <c r="M11" s="49">
        <f t="shared" si="7"/>
        <v>1.4126270333662994</v>
      </c>
      <c r="N11" s="49">
        <f t="shared" si="7"/>
        <v>1.2463580626424211</v>
      </c>
      <c r="O11" s="49">
        <f t="shared" ref="O11:T11" si="8">O4/O5</f>
        <v>1.2721724946385842</v>
      </c>
      <c r="P11" s="49">
        <f t="shared" si="8"/>
        <v>1.2707530880595033</v>
      </c>
      <c r="Q11" s="49">
        <f t="shared" si="8"/>
        <v>1.2342648707353465</v>
      </c>
      <c r="R11" s="49">
        <f t="shared" si="8"/>
        <v>1.2300978388694086</v>
      </c>
      <c r="S11" s="49">
        <f t="shared" si="8"/>
        <v>1.2951412351653508</v>
      </c>
      <c r="T11" s="49">
        <f t="shared" si="8"/>
        <v>1.3446199661828115</v>
      </c>
    </row>
    <row r="13" spans="1:20" s="25" customFormat="1" ht="16" x14ac:dyDescent="0.2">
      <c r="A13" s="25" t="s">
        <v>209</v>
      </c>
      <c r="B13" s="26">
        <f>B9*B10*B11</f>
        <v>0.15408280177189407</v>
      </c>
      <c r="C13" s="26">
        <f t="shared" ref="C13:G13" si="9">C9*C10*C11</f>
        <v>0.12007461538071265</v>
      </c>
      <c r="D13" s="26">
        <f t="shared" si="9"/>
        <v>0.22355520515098087</v>
      </c>
      <c r="E13" s="26">
        <f t="shared" si="9"/>
        <v>0.25117965935382092</v>
      </c>
      <c r="F13" s="26">
        <f t="shared" si="9"/>
        <v>0.2385567388090403</v>
      </c>
      <c r="G13" s="26">
        <f t="shared" si="9"/>
        <v>0.36082955070965128</v>
      </c>
      <c r="H13" s="26">
        <f t="shared" ref="H13:N13" si="10">H9*H10*H11</f>
        <v>0.4042503055612045</v>
      </c>
      <c r="I13" s="26">
        <f t="shared" si="10"/>
        <v>0.61483380395085718</v>
      </c>
      <c r="J13" s="26">
        <f t="shared" si="10"/>
        <v>0.41530179462288003</v>
      </c>
      <c r="K13" s="26">
        <f t="shared" si="10"/>
        <v>0.41530179462288003</v>
      </c>
      <c r="L13" s="26">
        <f t="shared" si="10"/>
        <v>0.29543814208963154</v>
      </c>
      <c r="M13" s="26">
        <f t="shared" si="10"/>
        <v>0.24432612045148008</v>
      </c>
      <c r="N13" s="26">
        <f t="shared" si="10"/>
        <v>0.10843664182563931</v>
      </c>
      <c r="O13" s="26">
        <f t="shared" ref="O13:T13" si="11">O9*O10*O11</f>
        <v>0.11683371941314089</v>
      </c>
      <c r="P13" s="26">
        <f t="shared" si="11"/>
        <v>0.10154416175903733</v>
      </c>
      <c r="Q13" s="26">
        <f t="shared" si="11"/>
        <v>0.15463619482009083</v>
      </c>
      <c r="R13" s="26">
        <f t="shared" si="11"/>
        <v>0.22276163721480391</v>
      </c>
      <c r="S13" s="26">
        <f t="shared" si="11"/>
        <v>0.25963586238894665</v>
      </c>
      <c r="T13" s="26">
        <f t="shared" si="11"/>
        <v>0.26913333216318841</v>
      </c>
    </row>
    <row r="16" spans="1:20" ht="18" x14ac:dyDescent="0.2">
      <c r="A16" s="14" t="s">
        <v>229</v>
      </c>
    </row>
    <row r="17" spans="1:20" x14ac:dyDescent="0.15">
      <c r="A17" t="str">
        <f>A9</f>
        <v>EARNINGS TO SALES RATIO</v>
      </c>
      <c r="B17" s="49">
        <f>B9</f>
        <v>0.20317908175514143</v>
      </c>
      <c r="C17" s="49">
        <f t="shared" ref="C17:T17" si="12">C9</f>
        <v>0.13222707192771374</v>
      </c>
      <c r="D17" s="49">
        <f t="shared" si="12"/>
        <v>0.25655569732561906</v>
      </c>
      <c r="E17" s="49">
        <f t="shared" si="12"/>
        <v>0.2815958709913437</v>
      </c>
      <c r="F17" s="49">
        <f t="shared" si="12"/>
        <v>0.23285514728491127</v>
      </c>
      <c r="G17" s="49">
        <f t="shared" si="12"/>
        <v>0.3436090975895198</v>
      </c>
      <c r="H17" s="49">
        <f t="shared" si="12"/>
        <v>0.30028289215443599</v>
      </c>
      <c r="I17" s="49">
        <f t="shared" si="12"/>
        <v>0.29333332098245662</v>
      </c>
      <c r="J17" s="49">
        <f t="shared" si="12"/>
        <v>0.2744117869009533</v>
      </c>
      <c r="K17" s="49">
        <f t="shared" si="12"/>
        <v>0.2744117869009533</v>
      </c>
      <c r="L17" s="49">
        <f t="shared" si="12"/>
        <v>0.28521699120117366</v>
      </c>
      <c r="M17" s="49">
        <f t="shared" si="12"/>
        <v>0.30783329492227612</v>
      </c>
      <c r="N17" s="49">
        <f t="shared" si="12"/>
        <v>0.22289344432253738</v>
      </c>
      <c r="O17" s="49">
        <f t="shared" si="12"/>
        <v>0.2332028174898115</v>
      </c>
      <c r="P17" s="49">
        <f t="shared" si="12"/>
        <v>0.19056933350662439</v>
      </c>
      <c r="Q17" s="49">
        <f t="shared" si="12"/>
        <v>0.29137332270313365</v>
      </c>
      <c r="R17" s="49">
        <f t="shared" si="12"/>
        <v>0.41139482284479972</v>
      </c>
      <c r="S17" s="49">
        <f t="shared" si="12"/>
        <v>0.39211632308959149</v>
      </c>
      <c r="T17" s="49">
        <f t="shared" si="12"/>
        <v>0.29320410256279511</v>
      </c>
    </row>
    <row r="18" spans="1:20" x14ac:dyDescent="0.15">
      <c r="A18" t="str">
        <f>A10</f>
        <v>SALES TO ASSETS RATIO</v>
      </c>
      <c r="B18" s="49">
        <f>B10</f>
        <v>0.44100318249915399</v>
      </c>
      <c r="C18" s="49">
        <f t="shared" ref="C18:T18" si="13">C10</f>
        <v>0.53636111361627337</v>
      </c>
      <c r="D18" s="49">
        <f t="shared" si="13"/>
        <v>0.50371842735159666</v>
      </c>
      <c r="E18" s="49">
        <f t="shared" si="13"/>
        <v>0.54657339153450069</v>
      </c>
      <c r="F18" s="49">
        <f t="shared" si="13"/>
        <v>0.60791945886794441</v>
      </c>
      <c r="G18" s="49">
        <f t="shared" si="13"/>
        <v>0.64342617369516064</v>
      </c>
      <c r="H18" s="49">
        <f t="shared" si="13"/>
        <v>0.7256047251015082</v>
      </c>
      <c r="I18" s="49">
        <f t="shared" si="13"/>
        <v>0.83002492789005855</v>
      </c>
      <c r="J18" s="49">
        <f t="shared" si="13"/>
        <v>0.80926383748558273</v>
      </c>
      <c r="K18" s="49">
        <f t="shared" si="13"/>
        <v>0.80926383748558273</v>
      </c>
      <c r="L18" s="49">
        <f t="shared" si="13"/>
        <v>0.6362630831190027</v>
      </c>
      <c r="M18" s="49">
        <f t="shared" si="13"/>
        <v>0.56185829264977616</v>
      </c>
      <c r="N18" s="49">
        <f t="shared" si="13"/>
        <v>0.39033359964585285</v>
      </c>
      <c r="O18" s="49">
        <f t="shared" si="13"/>
        <v>0.39381151256979524</v>
      </c>
      <c r="P18" s="49">
        <f t="shared" si="13"/>
        <v>0.4193153586819548</v>
      </c>
      <c r="Q18" s="49">
        <f t="shared" si="13"/>
        <v>0.42998469694207569</v>
      </c>
      <c r="R18" s="49">
        <f t="shared" si="13"/>
        <v>0.44019177509172547</v>
      </c>
      <c r="S18" s="49">
        <f t="shared" si="13"/>
        <v>0.51124918315330159</v>
      </c>
      <c r="T18" s="49">
        <f t="shared" si="13"/>
        <v>0.68264967838027057</v>
      </c>
    </row>
    <row r="19" spans="1:20" x14ac:dyDescent="0.15">
      <c r="A19" t="s">
        <v>230</v>
      </c>
      <c r="B19" s="49">
        <f>B4/B6</f>
        <v>2.6057292951541853</v>
      </c>
      <c r="C19" s="49">
        <f t="shared" ref="C19:T19" si="14">C4/C6</f>
        <v>2.1474214504596527</v>
      </c>
      <c r="D19" s="49">
        <f t="shared" si="14"/>
        <v>1.9023256931608132</v>
      </c>
      <c r="E19" s="49">
        <f t="shared" si="14"/>
        <v>1.7989554612937435</v>
      </c>
      <c r="F19" s="49">
        <f t="shared" si="14"/>
        <v>1.8080988607594937</v>
      </c>
      <c r="G19" s="49">
        <f t="shared" si="14"/>
        <v>1.8354919642857142</v>
      </c>
      <c r="H19" s="49">
        <f t="shared" si="14"/>
        <v>1.8647202290076335</v>
      </c>
      <c r="I19" s="49">
        <f t="shared" si="14"/>
        <v>2.0060948586118252</v>
      </c>
      <c r="J19" s="49">
        <f t="shared" si="14"/>
        <v>2.0327263322884015</v>
      </c>
      <c r="K19" s="49">
        <f t="shared" si="14"/>
        <v>2.0327263322884015</v>
      </c>
      <c r="L19" s="49">
        <f t="shared" si="14"/>
        <v>1.7363690104166667</v>
      </c>
      <c r="M19" s="49">
        <f t="shared" si="14"/>
        <v>1.4714756756756755</v>
      </c>
      <c r="N19" s="49">
        <f t="shared" si="14"/>
        <v>1.2605124098124099</v>
      </c>
      <c r="O19" s="49">
        <f t="shared" si="14"/>
        <v>1.2598547107438016</v>
      </c>
      <c r="P19" s="49">
        <f t="shared" si="14"/>
        <v>1.2954751552795032</v>
      </c>
      <c r="Q19" s="49">
        <f t="shared" si="14"/>
        <v>1.2432045146726862</v>
      </c>
      <c r="R19" s="49">
        <f t="shared" si="14"/>
        <v>1.2594117794486215</v>
      </c>
      <c r="S19" s="49">
        <f t="shared" si="14"/>
        <v>1.406956043956044</v>
      </c>
      <c r="T19" s="49">
        <f t="shared" si="14"/>
        <v>1.4274602484472048</v>
      </c>
    </row>
    <row r="21" spans="1:20" ht="16" x14ac:dyDescent="0.2">
      <c r="A21" s="25" t="s">
        <v>219</v>
      </c>
      <c r="B21" s="49">
        <f>B17*B18*B19</f>
        <v>0.23348017621145375</v>
      </c>
      <c r="C21" s="49">
        <f t="shared" ref="C21:T21" si="15">C17*C18*C19</f>
        <v>0.15229826353421863</v>
      </c>
      <c r="D21" s="49">
        <f t="shared" si="15"/>
        <v>0.24584103512014785</v>
      </c>
      <c r="E21" s="49">
        <f t="shared" si="15"/>
        <v>0.27688229056203612</v>
      </c>
      <c r="F21" s="49">
        <f t="shared" si="15"/>
        <v>0.25594936708860755</v>
      </c>
      <c r="G21" s="49">
        <f t="shared" si="15"/>
        <v>0.40580357142857143</v>
      </c>
      <c r="H21" s="49">
        <f t="shared" si="15"/>
        <v>0.40629770992366415</v>
      </c>
      <c r="I21" s="49">
        <f t="shared" si="15"/>
        <v>0.4884318766066838</v>
      </c>
      <c r="J21" s="49">
        <f t="shared" si="15"/>
        <v>0.45141065830721006</v>
      </c>
      <c r="K21" s="49">
        <f t="shared" si="15"/>
        <v>0.45141065830721006</v>
      </c>
      <c r="L21" s="49">
        <f t="shared" si="15"/>
        <v>0.31510416666666663</v>
      </c>
      <c r="M21" s="49">
        <f t="shared" si="15"/>
        <v>0.25450450450450446</v>
      </c>
      <c r="N21" s="49">
        <f t="shared" si="15"/>
        <v>0.10966810966810969</v>
      </c>
      <c r="O21" s="49">
        <f t="shared" si="15"/>
        <v>0.11570247933884296</v>
      </c>
      <c r="P21" s="49">
        <f t="shared" si="15"/>
        <v>0.10351966873706005</v>
      </c>
      <c r="Q21" s="49">
        <f t="shared" si="15"/>
        <v>0.15575620767494355</v>
      </c>
      <c r="R21" s="49">
        <f t="shared" si="15"/>
        <v>0.22807017543859651</v>
      </c>
      <c r="S21" s="49">
        <f t="shared" si="15"/>
        <v>0.2820512820512821</v>
      </c>
      <c r="T21" s="49">
        <f t="shared" si="15"/>
        <v>0.2857142857142857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E23" sqref="E23"/>
    </sheetView>
  </sheetViews>
  <sheetFormatPr baseColWidth="10" defaultRowHeight="13" x14ac:dyDescent="0.15"/>
  <cols>
    <col min="1" max="1" width="42.33203125" customWidth="1"/>
    <col min="2" max="2" width="13.33203125" customWidth="1"/>
    <col min="3" max="3" width="12.1640625" customWidth="1"/>
  </cols>
  <sheetData>
    <row r="1" spans="1:19" x14ac:dyDescent="0.15">
      <c r="A1" s="41" t="s">
        <v>158</v>
      </c>
      <c r="B1" s="41">
        <f>'Dupont Analysis'!B1</f>
        <v>2015</v>
      </c>
      <c r="C1" s="41">
        <f>'Dupont Analysis'!C1</f>
        <v>2014</v>
      </c>
      <c r="D1" s="41">
        <f>'Dupont Analysis'!D1</f>
        <v>2013</v>
      </c>
      <c r="E1" s="41">
        <f>'Dupont Analysis'!E1</f>
        <v>2012</v>
      </c>
      <c r="F1" s="41">
        <f>'Dupont Analysis'!F1</f>
        <v>2011</v>
      </c>
      <c r="G1" s="41">
        <f>'Dupont Analysis'!G1</f>
        <v>2010</v>
      </c>
      <c r="H1" s="41">
        <f>'Dupont Analysis'!H1</f>
        <v>2009</v>
      </c>
      <c r="I1" s="41">
        <f>'Dupont Analysis'!I1</f>
        <v>2008</v>
      </c>
      <c r="J1" s="41">
        <f>'Dupont Analysis'!J1</f>
        <v>2007</v>
      </c>
      <c r="K1" s="41">
        <f>'Dupont Analysis'!K1</f>
        <v>2006</v>
      </c>
      <c r="L1" s="41">
        <f>'Dupont Analysis'!L1</f>
        <v>2005</v>
      </c>
      <c r="M1" s="41">
        <f>'Dupont Analysis'!M1</f>
        <v>2004</v>
      </c>
      <c r="N1" s="41">
        <f>'Dupont Analysis'!N1</f>
        <v>2003</v>
      </c>
      <c r="O1" s="41">
        <f>'Dupont Analysis'!O1</f>
        <v>2002</v>
      </c>
      <c r="P1" s="41">
        <f>'Dupont Analysis'!P1</f>
        <v>2001</v>
      </c>
      <c r="Q1" s="41">
        <f>'Dupont Analysis'!Q1</f>
        <v>2000</v>
      </c>
      <c r="R1" s="41">
        <f>'Dupont Analysis'!R1</f>
        <v>1999</v>
      </c>
      <c r="S1" s="41">
        <f>'Dupont Analysis'!S1</f>
        <v>1998</v>
      </c>
    </row>
    <row r="2" spans="1:19" x14ac:dyDescent="0.15">
      <c r="A2" s="41" t="s">
        <v>193</v>
      </c>
      <c r="B2" s="66">
        <f>'Dupont Analysis'!B2</f>
        <v>2.12</v>
      </c>
      <c r="C2" s="66">
        <f>'Dupont Analysis'!C2</f>
        <v>1.4910000000000001</v>
      </c>
      <c r="D2" s="66">
        <f>'Dupont Analysis'!D2</f>
        <v>2.66</v>
      </c>
      <c r="E2" s="66">
        <f>'Dupont Analysis'!E2</f>
        <v>2.6110000000000002</v>
      </c>
      <c r="F2" s="66">
        <f>'Dupont Analysis'!F2</f>
        <v>2.0219999999999998</v>
      </c>
      <c r="G2" s="66">
        <f>'Dupont Analysis'!G2</f>
        <v>2.7269999999999999</v>
      </c>
      <c r="H2" s="66">
        <f>'Dupont Analysis'!H2</f>
        <v>2.129</v>
      </c>
      <c r="I2" s="66">
        <f>'Dupont Analysis'!I2</f>
        <v>1.9</v>
      </c>
      <c r="J2" s="66">
        <f>'Dupont Analysis'!J2</f>
        <v>1.44</v>
      </c>
      <c r="K2" s="66">
        <f>'Dupont Analysis'!K2</f>
        <v>1.44</v>
      </c>
      <c r="L2" s="66">
        <f>'Dupont Analysis'!L2</f>
        <v>1.21</v>
      </c>
      <c r="M2" s="66">
        <f>'Dupont Analysis'!M2</f>
        <v>1.1299999999999999</v>
      </c>
      <c r="N2" s="66">
        <f>'Dupont Analysis'!N2</f>
        <v>0.76</v>
      </c>
      <c r="O2" s="66">
        <f>'Dupont Analysis'!O2</f>
        <v>0.7</v>
      </c>
      <c r="P2" s="66">
        <f>'Dupont Analysis'!P2</f>
        <v>0.5</v>
      </c>
      <c r="Q2" s="66">
        <f>'Dupont Analysis'!Q2</f>
        <v>0.69</v>
      </c>
      <c r="R2" s="66">
        <f>'Dupont Analysis'!R2</f>
        <v>0.91</v>
      </c>
      <c r="S2" s="66">
        <f>'Dupont Analysis'!S2</f>
        <v>0.77</v>
      </c>
    </row>
    <row r="3" spans="1:19" x14ac:dyDescent="0.15">
      <c r="A3" s="41" t="s">
        <v>204</v>
      </c>
      <c r="B3">
        <f>Fundamentals!J54</f>
        <v>4.075456</v>
      </c>
      <c r="C3">
        <f>Fundamentals!K54</f>
        <v>3.5040369999999998</v>
      </c>
      <c r="D3">
        <f>Fundamentals!L54</f>
        <v>3.8484780000000001</v>
      </c>
      <c r="E3">
        <f>Fundamentals!M54</f>
        <v>3.4341349999999999</v>
      </c>
      <c r="F3">
        <f>Fundamentals!N54</f>
        <v>3.725088</v>
      </c>
      <c r="G3">
        <f>Fundamentals!O54</f>
        <v>3.0629749999999998</v>
      </c>
      <c r="H3">
        <f>Fundamentals!P54</f>
        <v>2.7315330000000002</v>
      </c>
      <c r="I3">
        <f>Fundamentals!Q54</f>
        <v>2.3168950000000001</v>
      </c>
      <c r="J3">
        <f>Fundamentals!R54</f>
        <v>1.82673</v>
      </c>
      <c r="K3">
        <f>Fundamentals!S54</f>
        <v>1.82673</v>
      </c>
      <c r="L3">
        <f>Fundamentals!T54</f>
        <v>1.379958</v>
      </c>
      <c r="M3">
        <f>Fundamentals!U54</f>
        <v>1.531968</v>
      </c>
      <c r="N3">
        <f>Fundamentals!V54</f>
        <v>1.3538829999999999</v>
      </c>
      <c r="O3">
        <f>Fundamentals!W54</f>
        <v>1.4731879999999999</v>
      </c>
      <c r="P3">
        <f>Fundamentals!X54</f>
        <v>1.3420589999999999</v>
      </c>
      <c r="Q3">
        <f>Fundamentals!Y54</f>
        <v>1.2565059999999999</v>
      </c>
      <c r="R3">
        <f>Fundamentals!Z54</f>
        <v>1.100983</v>
      </c>
      <c r="S3">
        <f>Fundamentals!AA54</f>
        <v>1.2078359999999999</v>
      </c>
    </row>
    <row r="4" spans="1:19" x14ac:dyDescent="0.15">
      <c r="A4" s="41" t="s">
        <v>194</v>
      </c>
      <c r="B4">
        <f>Fundamentals!J49</f>
        <v>1.44</v>
      </c>
      <c r="C4">
        <f>Fundamentals!K49</f>
        <v>1.24</v>
      </c>
      <c r="D4">
        <f>Fundamentals!L49</f>
        <v>1.1200000000000001</v>
      </c>
      <c r="E4">
        <f>Fundamentals!M49</f>
        <v>0.92</v>
      </c>
      <c r="F4">
        <f>Fundamentals!N49</f>
        <v>0.8</v>
      </c>
      <c r="G4">
        <f>Fundamentals!O49</f>
        <v>0.64</v>
      </c>
      <c r="H4">
        <f>Fundamentals!P49</f>
        <v>0.52</v>
      </c>
      <c r="I4">
        <f>Fundamentals!Q49</f>
        <v>0.44</v>
      </c>
      <c r="J4">
        <f>Fundamentals!R49</f>
        <v>0.4</v>
      </c>
      <c r="K4">
        <f>Fundamentals!S49</f>
        <v>0.4</v>
      </c>
      <c r="L4">
        <f>Fundamentals!T49</f>
        <v>0.35</v>
      </c>
      <c r="M4">
        <f>Fundamentals!U49</f>
        <v>0.32</v>
      </c>
      <c r="N4">
        <f>Fundamentals!V49</f>
        <v>0.16</v>
      </c>
      <c r="O4">
        <f>Fundamentals!W49</f>
        <v>0.08</v>
      </c>
      <c r="P4">
        <f>Fundamentals!X49</f>
        <v>0</v>
      </c>
      <c r="Q4">
        <f>Fundamentals!Y49</f>
        <v>0</v>
      </c>
      <c r="R4">
        <f>Fundamentals!Z49</f>
        <v>0</v>
      </c>
      <c r="S4">
        <f>Fundamentals!AA49</f>
        <v>0</v>
      </c>
    </row>
    <row r="5" spans="1:19" x14ac:dyDescent="0.15">
      <c r="A5" s="41" t="s">
        <v>195</v>
      </c>
      <c r="B5">
        <f t="shared" ref="B5:S5" si="0">B2-B4</f>
        <v>0.68000000000000016</v>
      </c>
      <c r="C5">
        <f t="shared" si="0"/>
        <v>0.25100000000000011</v>
      </c>
      <c r="D5">
        <f t="shared" si="0"/>
        <v>1.54</v>
      </c>
      <c r="E5">
        <f t="shared" si="0"/>
        <v>1.6910000000000003</v>
      </c>
      <c r="F5">
        <f t="shared" si="0"/>
        <v>1.2219999999999998</v>
      </c>
      <c r="G5">
        <f t="shared" si="0"/>
        <v>2.0869999999999997</v>
      </c>
      <c r="H5">
        <f t="shared" si="0"/>
        <v>1.609</v>
      </c>
      <c r="I5">
        <f t="shared" si="0"/>
        <v>1.46</v>
      </c>
      <c r="J5">
        <f t="shared" si="0"/>
        <v>1.04</v>
      </c>
      <c r="K5">
        <f t="shared" si="0"/>
        <v>1.04</v>
      </c>
      <c r="L5">
        <f t="shared" si="0"/>
        <v>0.86</v>
      </c>
      <c r="M5">
        <f t="shared" si="0"/>
        <v>0.80999999999999983</v>
      </c>
      <c r="N5">
        <f t="shared" si="0"/>
        <v>0.6</v>
      </c>
      <c r="O5">
        <f t="shared" si="0"/>
        <v>0.62</v>
      </c>
      <c r="P5">
        <f t="shared" si="0"/>
        <v>0.5</v>
      </c>
      <c r="Q5">
        <f t="shared" si="0"/>
        <v>0.69</v>
      </c>
      <c r="R5">
        <f t="shared" si="0"/>
        <v>0.91</v>
      </c>
      <c r="S5">
        <f t="shared" si="0"/>
        <v>0.77</v>
      </c>
    </row>
    <row r="6" spans="1:19" x14ac:dyDescent="0.15">
      <c r="A6" s="41" t="s">
        <v>196</v>
      </c>
      <c r="B6">
        <f>C6+B5</f>
        <v>17.610000000000003</v>
      </c>
      <c r="C6">
        <f t="shared" ref="C6:R6" si="1">D6+C5</f>
        <v>16.930000000000003</v>
      </c>
      <c r="D6">
        <f t="shared" si="1"/>
        <v>16.679000000000002</v>
      </c>
      <c r="E6">
        <f t="shared" si="1"/>
        <v>15.139000000000001</v>
      </c>
      <c r="F6">
        <f t="shared" si="1"/>
        <v>13.448</v>
      </c>
      <c r="G6">
        <f t="shared" si="1"/>
        <v>12.226000000000001</v>
      </c>
      <c r="H6">
        <f t="shared" si="1"/>
        <v>10.139000000000001</v>
      </c>
      <c r="I6">
        <f t="shared" si="1"/>
        <v>8.5300000000000011</v>
      </c>
      <c r="J6">
        <f t="shared" si="1"/>
        <v>7.07</v>
      </c>
      <c r="K6">
        <f t="shared" si="1"/>
        <v>6.03</v>
      </c>
      <c r="L6">
        <f t="shared" si="1"/>
        <v>4.99</v>
      </c>
      <c r="M6">
        <f t="shared" si="1"/>
        <v>4.13</v>
      </c>
      <c r="N6">
        <f t="shared" si="1"/>
        <v>3.3200000000000003</v>
      </c>
      <c r="O6">
        <f t="shared" si="1"/>
        <v>2.72</v>
      </c>
      <c r="P6">
        <f t="shared" si="1"/>
        <v>2.1</v>
      </c>
      <c r="Q6">
        <f t="shared" si="1"/>
        <v>1.6</v>
      </c>
      <c r="R6">
        <f t="shared" si="1"/>
        <v>0.91</v>
      </c>
      <c r="S6">
        <v>0</v>
      </c>
    </row>
    <row r="7" spans="1:19" x14ac:dyDescent="0.15">
      <c r="A7" s="41" t="s">
        <v>197</v>
      </c>
      <c r="B7">
        <f t="shared" ref="B7:S7" si="2">B2-$S$2</f>
        <v>1.35</v>
      </c>
      <c r="C7">
        <f t="shared" si="2"/>
        <v>0.72100000000000009</v>
      </c>
      <c r="D7">
        <f t="shared" si="2"/>
        <v>1.8900000000000001</v>
      </c>
      <c r="E7">
        <f t="shared" si="2"/>
        <v>1.8410000000000002</v>
      </c>
      <c r="F7">
        <f t="shared" si="2"/>
        <v>1.2519999999999998</v>
      </c>
      <c r="G7">
        <f t="shared" si="2"/>
        <v>1.9569999999999999</v>
      </c>
      <c r="H7">
        <f t="shared" si="2"/>
        <v>1.359</v>
      </c>
      <c r="I7">
        <f t="shared" si="2"/>
        <v>1.1299999999999999</v>
      </c>
      <c r="J7">
        <f t="shared" si="2"/>
        <v>0.66999999999999993</v>
      </c>
      <c r="K7">
        <f t="shared" si="2"/>
        <v>0.66999999999999993</v>
      </c>
      <c r="L7">
        <f t="shared" si="2"/>
        <v>0.43999999999999995</v>
      </c>
      <c r="M7">
        <f t="shared" si="2"/>
        <v>0.35999999999999988</v>
      </c>
      <c r="N7">
        <f t="shared" si="2"/>
        <v>-1.0000000000000009E-2</v>
      </c>
      <c r="O7">
        <f t="shared" si="2"/>
        <v>-7.0000000000000062E-2</v>
      </c>
      <c r="P7">
        <f t="shared" si="2"/>
        <v>-0.27</v>
      </c>
      <c r="Q7">
        <f t="shared" si="2"/>
        <v>-8.0000000000000071E-2</v>
      </c>
      <c r="R7">
        <f t="shared" si="2"/>
        <v>0.14000000000000001</v>
      </c>
      <c r="S7">
        <f t="shared" si="2"/>
        <v>0</v>
      </c>
    </row>
    <row r="8" spans="1:19" x14ac:dyDescent="0.15">
      <c r="A8" s="41" t="s">
        <v>198</v>
      </c>
      <c r="B8">
        <f>B6-G6</f>
        <v>5.3840000000000021</v>
      </c>
      <c r="C8">
        <f t="shared" ref="C8:N8" si="3">C6-H6</f>
        <v>6.7910000000000021</v>
      </c>
      <c r="D8">
        <f t="shared" si="3"/>
        <v>8.1490000000000009</v>
      </c>
      <c r="E8">
        <f t="shared" si="3"/>
        <v>8.0690000000000008</v>
      </c>
      <c r="F8">
        <f t="shared" si="3"/>
        <v>7.4180000000000001</v>
      </c>
      <c r="G8">
        <f t="shared" si="3"/>
        <v>7.2360000000000007</v>
      </c>
      <c r="H8">
        <f t="shared" si="3"/>
        <v>6.0090000000000012</v>
      </c>
      <c r="I8">
        <f t="shared" si="3"/>
        <v>5.2100000000000009</v>
      </c>
      <c r="J8">
        <f t="shared" si="3"/>
        <v>4.3499999999999996</v>
      </c>
      <c r="K8">
        <f t="shared" si="3"/>
        <v>3.93</v>
      </c>
      <c r="L8">
        <f t="shared" si="3"/>
        <v>3.39</v>
      </c>
      <c r="M8">
        <f t="shared" si="3"/>
        <v>3.2199999999999998</v>
      </c>
      <c r="N8">
        <f t="shared" si="3"/>
        <v>3.3200000000000003</v>
      </c>
    </row>
    <row r="9" spans="1:19" x14ac:dyDescent="0.15">
      <c r="A9" s="41" t="s">
        <v>199</v>
      </c>
      <c r="B9">
        <f t="shared" ref="B9:N9" si="4">B2-G2</f>
        <v>-0.60699999999999976</v>
      </c>
      <c r="C9">
        <f t="shared" si="4"/>
        <v>-0.6379999999999999</v>
      </c>
      <c r="D9">
        <f t="shared" si="4"/>
        <v>0.76000000000000023</v>
      </c>
      <c r="E9">
        <f t="shared" si="4"/>
        <v>1.1710000000000003</v>
      </c>
      <c r="F9">
        <f t="shared" si="4"/>
        <v>0.58199999999999985</v>
      </c>
      <c r="G9">
        <f t="shared" si="4"/>
        <v>1.5169999999999999</v>
      </c>
      <c r="H9">
        <f t="shared" si="4"/>
        <v>0.99900000000000011</v>
      </c>
      <c r="I9">
        <f t="shared" si="4"/>
        <v>1.1399999999999999</v>
      </c>
      <c r="J9">
        <f t="shared" si="4"/>
        <v>0.74</v>
      </c>
      <c r="K9">
        <f t="shared" si="4"/>
        <v>0.94</v>
      </c>
      <c r="L9">
        <f t="shared" si="4"/>
        <v>0.52</v>
      </c>
      <c r="M9">
        <f t="shared" si="4"/>
        <v>0.21999999999999986</v>
      </c>
      <c r="N9">
        <f t="shared" si="4"/>
        <v>-1.0000000000000009E-2</v>
      </c>
    </row>
    <row r="10" spans="1:19" x14ac:dyDescent="0.15">
      <c r="A10" s="41"/>
    </row>
    <row r="11" spans="1:19" x14ac:dyDescent="0.15">
      <c r="A11" s="41" t="s">
        <v>200</v>
      </c>
      <c r="B11" s="49">
        <f>B7/C6</f>
        <v>7.9740106320141751E-2</v>
      </c>
      <c r="C11" s="49">
        <f t="shared" ref="C11:S11" si="5">C7/D6</f>
        <v>4.322801127165897E-2</v>
      </c>
      <c r="D11" s="49">
        <f t="shared" si="5"/>
        <v>0.12484312041746483</v>
      </c>
      <c r="E11" s="49">
        <f t="shared" si="5"/>
        <v>0.13689767995240928</v>
      </c>
      <c r="F11" s="49">
        <f t="shared" si="5"/>
        <v>0.10240471127106164</v>
      </c>
      <c r="G11" s="49">
        <f t="shared" si="5"/>
        <v>0.19301706282670872</v>
      </c>
      <c r="H11" s="49">
        <f t="shared" si="5"/>
        <v>0.15932004689331769</v>
      </c>
      <c r="I11" s="49">
        <f t="shared" si="5"/>
        <v>0.1598302687411598</v>
      </c>
      <c r="J11" s="49">
        <f t="shared" si="5"/>
        <v>0.11111111111111109</v>
      </c>
      <c r="K11" s="49">
        <f t="shared" si="5"/>
        <v>0.13426853707414826</v>
      </c>
      <c r="L11" s="49">
        <f t="shared" si="5"/>
        <v>0.10653753026634381</v>
      </c>
      <c r="M11" s="49">
        <f t="shared" si="5"/>
        <v>0.10843373493975898</v>
      </c>
      <c r="N11" s="49">
        <f t="shared" si="5"/>
        <v>-3.6764705882352971E-3</v>
      </c>
      <c r="O11" s="49">
        <f t="shared" si="5"/>
        <v>-3.3333333333333361E-2</v>
      </c>
      <c r="P11" s="49">
        <f t="shared" si="5"/>
        <v>-0.16875000000000001</v>
      </c>
      <c r="Q11" s="49">
        <f t="shared" si="5"/>
        <v>-8.7912087912087988E-2</v>
      </c>
      <c r="R11" s="49" t="e">
        <f t="shared" si="5"/>
        <v>#DIV/0!</v>
      </c>
      <c r="S11" s="49" t="e">
        <f t="shared" si="5"/>
        <v>#DIV/0!</v>
      </c>
    </row>
    <row r="12" spans="1:19" x14ac:dyDescent="0.15">
      <c r="A12" s="41" t="s">
        <v>201</v>
      </c>
      <c r="B12" s="49">
        <f>B9/B8</f>
        <v>-0.11274145616641892</v>
      </c>
      <c r="C12" s="49">
        <f t="shared" ref="C12:N12" si="6">C9/C8</f>
        <v>-9.3947872183772596E-2</v>
      </c>
      <c r="D12" s="49">
        <f t="shared" si="6"/>
        <v>9.3262977052399082E-2</v>
      </c>
      <c r="E12" s="49">
        <f t="shared" si="6"/>
        <v>0.14512331143884002</v>
      </c>
      <c r="F12" s="49">
        <f t="shared" si="6"/>
        <v>7.8457805338366118E-2</v>
      </c>
      <c r="G12" s="49">
        <f t="shared" si="6"/>
        <v>0.20964621337755662</v>
      </c>
      <c r="H12" s="49">
        <f t="shared" si="6"/>
        <v>0.16625062406390412</v>
      </c>
      <c r="I12" s="49">
        <f t="shared" si="6"/>
        <v>0.21880998080614197</v>
      </c>
      <c r="J12" s="49">
        <f t="shared" si="6"/>
        <v>0.17011494252873566</v>
      </c>
      <c r="K12" s="49">
        <f t="shared" si="6"/>
        <v>0.23918575063613229</v>
      </c>
      <c r="L12" s="49">
        <f t="shared" si="6"/>
        <v>0.15339233038348082</v>
      </c>
      <c r="M12" s="49">
        <f t="shared" si="6"/>
        <v>6.832298136645959E-2</v>
      </c>
      <c r="N12" s="49">
        <f t="shared" si="6"/>
        <v>-3.0120481927710867E-3</v>
      </c>
    </row>
    <row r="13" spans="1:19" x14ac:dyDescent="0.15">
      <c r="A13" s="41"/>
    </row>
    <row r="14" spans="1:19" x14ac:dyDescent="0.15">
      <c r="A14" s="41" t="s">
        <v>202</v>
      </c>
      <c r="B14" s="48">
        <f>AVERAGE(B11:Q11)</f>
        <v>7.2872501828226771E-2</v>
      </c>
    </row>
    <row r="15" spans="1:19" x14ac:dyDescent="0.15">
      <c r="A15" s="41" t="s">
        <v>203</v>
      </c>
      <c r="B15" s="48">
        <f>AVERAGE(B12:N12)</f>
        <v>0.10252811849608105</v>
      </c>
    </row>
    <row r="17" spans="1:19" s="66" customFormat="1" x14ac:dyDescent="0.15">
      <c r="A17" s="67" t="s">
        <v>205</v>
      </c>
      <c r="B17" s="66">
        <f>B3/B2</f>
        <v>1.9223849056603772</v>
      </c>
      <c r="C17" s="66">
        <f t="shared" ref="C17:S17" si="7">C3/C2</f>
        <v>2.3501254191817571</v>
      </c>
      <c r="D17" s="66">
        <f t="shared" si="7"/>
        <v>1.4467962406015038</v>
      </c>
      <c r="E17" s="66">
        <f t="shared" si="7"/>
        <v>1.3152566066641131</v>
      </c>
      <c r="F17" s="66">
        <f t="shared" si="7"/>
        <v>1.842278931750742</v>
      </c>
      <c r="G17" s="66">
        <f t="shared" si="7"/>
        <v>1.1232031536486982</v>
      </c>
      <c r="H17" s="66">
        <f t="shared" si="7"/>
        <v>1.2830122123062471</v>
      </c>
      <c r="I17" s="66">
        <f t="shared" si="7"/>
        <v>1.2194184210526318</v>
      </c>
      <c r="J17" s="66">
        <f t="shared" si="7"/>
        <v>1.2685625</v>
      </c>
      <c r="K17" s="66">
        <f t="shared" si="7"/>
        <v>1.2685625</v>
      </c>
      <c r="L17" s="66">
        <f t="shared" si="7"/>
        <v>1.1404611570247933</v>
      </c>
      <c r="M17" s="66">
        <f t="shared" si="7"/>
        <v>1.3557238938053098</v>
      </c>
      <c r="N17" s="66">
        <f t="shared" si="7"/>
        <v>1.7814249999999998</v>
      </c>
      <c r="O17" s="66">
        <f t="shared" si="7"/>
        <v>2.1045542857142858</v>
      </c>
      <c r="P17" s="66">
        <f t="shared" si="7"/>
        <v>2.6841179999999998</v>
      </c>
      <c r="Q17" s="66">
        <f t="shared" si="7"/>
        <v>1.821023188405797</v>
      </c>
      <c r="R17" s="66">
        <f t="shared" si="7"/>
        <v>1.2098714285714285</v>
      </c>
      <c r="S17" s="66">
        <f t="shared" si="7"/>
        <v>1.5686181818181817</v>
      </c>
    </row>
  </sheetData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E8" sqref="E8"/>
    </sheetView>
  </sheetViews>
  <sheetFormatPr baseColWidth="10" defaultRowHeight="13" x14ac:dyDescent="0.15"/>
  <cols>
    <col min="1" max="1" width="38.6640625" customWidth="1"/>
    <col min="2" max="2" width="15.1640625" customWidth="1"/>
    <col min="5" max="5" width="24" customWidth="1"/>
  </cols>
  <sheetData>
    <row r="1" spans="1:9" ht="18" x14ac:dyDescent="0.2">
      <c r="G1" s="24" t="s">
        <v>210</v>
      </c>
    </row>
    <row r="3" spans="1:9" ht="48" x14ac:dyDescent="0.2">
      <c r="A3" s="25" t="s">
        <v>206</v>
      </c>
      <c r="B3" s="57" t="s">
        <v>190</v>
      </c>
      <c r="E3" s="61" t="s">
        <v>212</v>
      </c>
      <c r="F3" s="23" t="e">
        <f>B5/B8</f>
        <v>#VALUE!</v>
      </c>
    </row>
    <row r="4" spans="1:9" ht="16" x14ac:dyDescent="0.2">
      <c r="A4" s="25"/>
    </row>
    <row r="5" spans="1:9" ht="16" x14ac:dyDescent="0.2">
      <c r="A5" s="25" t="s">
        <v>207</v>
      </c>
      <c r="B5" s="57" t="s">
        <v>190</v>
      </c>
    </row>
    <row r="6" spans="1:9" ht="16" x14ac:dyDescent="0.2">
      <c r="A6" s="25" t="s">
        <v>208</v>
      </c>
      <c r="B6" s="49" t="e">
        <f>B5/B3</f>
        <v>#VALUE!</v>
      </c>
      <c r="D6" s="41" t="s">
        <v>211</v>
      </c>
    </row>
    <row r="8" spans="1:9" ht="18" x14ac:dyDescent="0.2">
      <c r="A8" s="25" t="s">
        <v>209</v>
      </c>
      <c r="B8" s="58" t="s">
        <v>190</v>
      </c>
      <c r="E8" s="59"/>
      <c r="F8" s="59"/>
      <c r="G8" s="60" t="e">
        <f>IF(B8&gt;B6,"Company should issue capital","Company should buyback shares")</f>
        <v>#VALUE!</v>
      </c>
      <c r="H8" s="59"/>
      <c r="I8" s="59"/>
    </row>
  </sheetData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D50" sqref="D50"/>
    </sheetView>
  </sheetViews>
  <sheetFormatPr baseColWidth="10" defaultRowHeight="13" x14ac:dyDescent="0.15"/>
  <cols>
    <col min="1" max="1" width="35" style="28" customWidth="1"/>
    <col min="6" max="6" width="11.83203125" customWidth="1"/>
    <col min="8" max="8" width="17.83203125" customWidth="1"/>
  </cols>
  <sheetData>
    <row r="1" spans="1:10" ht="18" x14ac:dyDescent="0.2">
      <c r="A1" s="14" t="s">
        <v>6</v>
      </c>
      <c r="B1" s="14" t="e">
        <f>H15</f>
        <v>#VALUE!</v>
      </c>
      <c r="E1" s="14" t="s">
        <v>148</v>
      </c>
      <c r="F1" s="14" t="e">
        <f>B44</f>
        <v>#VALUE!</v>
      </c>
    </row>
    <row r="3" spans="1:10" ht="14" thickBot="1" x14ac:dyDescent="0.2"/>
    <row r="4" spans="1:10" x14ac:dyDescent="0.15">
      <c r="A4" s="30"/>
      <c r="B4" s="31" t="s">
        <v>76</v>
      </c>
      <c r="C4" s="31" t="s">
        <v>77</v>
      </c>
      <c r="D4" s="32" t="s">
        <v>117</v>
      </c>
      <c r="E4" s="28"/>
      <c r="F4" s="30" t="s">
        <v>4</v>
      </c>
      <c r="G4" s="31" t="s">
        <v>3</v>
      </c>
      <c r="H4" s="32" t="s">
        <v>121</v>
      </c>
      <c r="J4" s="28" t="s">
        <v>24</v>
      </c>
    </row>
    <row r="5" spans="1:10" x14ac:dyDescent="0.15">
      <c r="A5" s="33" t="s">
        <v>15</v>
      </c>
      <c r="B5" s="8" t="e">
        <f>B23/C28</f>
        <v>#VALUE!</v>
      </c>
      <c r="C5" s="8" t="e">
        <f>C23/D28</f>
        <v>#VALUE!</v>
      </c>
      <c r="D5" s="9"/>
      <c r="F5" s="7">
        <v>0</v>
      </c>
      <c r="G5" s="8">
        <v>1</v>
      </c>
      <c r="H5" s="9" t="e">
        <f>IF(B5&gt;=0,G5,F5)</f>
        <v>#VALUE!</v>
      </c>
      <c r="J5" t="s">
        <v>26</v>
      </c>
    </row>
    <row r="6" spans="1:10" x14ac:dyDescent="0.15">
      <c r="A6" s="33" t="s">
        <v>16</v>
      </c>
      <c r="B6" s="34" t="e">
        <f>B5-C5</f>
        <v>#VALUE!</v>
      </c>
      <c r="C6" s="8"/>
      <c r="D6" s="9"/>
      <c r="F6" s="7">
        <v>0</v>
      </c>
      <c r="G6" s="8">
        <v>1</v>
      </c>
      <c r="H6" s="9" t="e">
        <f>IF(B6&gt;=0,G6,F6)</f>
        <v>#VALUE!</v>
      </c>
      <c r="J6" t="s">
        <v>25</v>
      </c>
    </row>
    <row r="7" spans="1:10" x14ac:dyDescent="0.15">
      <c r="A7" s="33" t="s">
        <v>17</v>
      </c>
      <c r="B7" s="34" t="e">
        <f>B25/C28</f>
        <v>#VALUE!</v>
      </c>
      <c r="C7" s="34" t="e">
        <f>C25/D28</f>
        <v>#VALUE!</v>
      </c>
      <c r="D7" s="9"/>
      <c r="F7" s="7">
        <v>0</v>
      </c>
      <c r="G7" s="8">
        <v>1</v>
      </c>
      <c r="H7" s="9" t="e">
        <f>IF(B7&gt;=0,G7,F7)</f>
        <v>#VALUE!</v>
      </c>
      <c r="J7" t="s">
        <v>27</v>
      </c>
    </row>
    <row r="8" spans="1:10" x14ac:dyDescent="0.15">
      <c r="A8" s="33" t="s">
        <v>18</v>
      </c>
      <c r="B8" s="34" t="e">
        <f>(B23-B25)/C28</f>
        <v>#VALUE!</v>
      </c>
      <c r="C8" s="34" t="e">
        <f>(C23-C25)/D28</f>
        <v>#VALUE!</v>
      </c>
      <c r="D8" s="9"/>
      <c r="F8" s="7">
        <v>0</v>
      </c>
      <c r="G8" s="8">
        <v>1</v>
      </c>
      <c r="H8" s="9" t="e">
        <f>IF(B8&lt;=0,G8,F8)</f>
        <v>#VALUE!</v>
      </c>
      <c r="J8" t="s">
        <v>28</v>
      </c>
    </row>
    <row r="9" spans="1:10" x14ac:dyDescent="0.15">
      <c r="A9" s="33" t="s">
        <v>19</v>
      </c>
      <c r="B9" s="34" t="e">
        <f>B19-C19</f>
        <v>#VALUE!</v>
      </c>
      <c r="C9" s="34"/>
      <c r="D9" s="9"/>
      <c r="F9" s="7">
        <v>0</v>
      </c>
      <c r="G9" s="8">
        <v>1</v>
      </c>
      <c r="H9" s="9" t="e">
        <f>IF(B9&gt;=0,G9,F9)</f>
        <v>#VALUE!</v>
      </c>
      <c r="J9" t="s">
        <v>29</v>
      </c>
    </row>
    <row r="10" spans="1:10" x14ac:dyDescent="0.15">
      <c r="A10" s="33" t="s">
        <v>20</v>
      </c>
      <c r="B10" s="34" t="e">
        <f>B38-C38</f>
        <v>#VALUE!</v>
      </c>
      <c r="C10" s="8"/>
      <c r="D10" s="9"/>
      <c r="F10" s="7">
        <v>0</v>
      </c>
      <c r="G10" s="8">
        <v>1</v>
      </c>
      <c r="H10" s="9" t="e">
        <f>IF(B10&gt;=0,G10,F10)</f>
        <v>#VALUE!</v>
      </c>
      <c r="J10" t="s">
        <v>30</v>
      </c>
    </row>
    <row r="11" spans="1:10" x14ac:dyDescent="0.15">
      <c r="A11" s="33" t="s">
        <v>21</v>
      </c>
      <c r="B11" s="34" t="e">
        <f>B32-C32</f>
        <v>#VALUE!</v>
      </c>
      <c r="C11" s="8"/>
      <c r="D11" s="9"/>
      <c r="F11" s="7">
        <v>0</v>
      </c>
      <c r="G11" s="8">
        <v>1</v>
      </c>
      <c r="H11" s="9" t="e">
        <f>IF(B11&lt;=0,G11,F11)</f>
        <v>#VALUE!</v>
      </c>
      <c r="J11" t="s">
        <v>31</v>
      </c>
    </row>
    <row r="12" spans="1:10" x14ac:dyDescent="0.15">
      <c r="A12" s="33" t="s">
        <v>22</v>
      </c>
      <c r="B12" s="8" t="e">
        <f>B36-C36</f>
        <v>#VALUE!</v>
      </c>
      <c r="C12" s="8"/>
      <c r="D12" s="9"/>
      <c r="F12" s="7">
        <v>0</v>
      </c>
      <c r="G12" s="8">
        <v>1</v>
      </c>
      <c r="H12" s="9" t="e">
        <f>IF(B12&gt;0,G12,F12)</f>
        <v>#VALUE!</v>
      </c>
      <c r="J12" t="s">
        <v>74</v>
      </c>
    </row>
    <row r="13" spans="1:10" ht="14" thickBot="1" x14ac:dyDescent="0.2">
      <c r="A13" s="35" t="s">
        <v>23</v>
      </c>
      <c r="B13" s="36" t="e">
        <f>(B40-C40)/C40</f>
        <v>#VALUE!</v>
      </c>
      <c r="C13" s="11"/>
      <c r="D13" s="12"/>
      <c r="F13" s="10">
        <v>0</v>
      </c>
      <c r="G13" s="11">
        <v>1</v>
      </c>
      <c r="H13" s="12" t="e">
        <f>IF(B13&lt;=0,G13,F13)</f>
        <v>#VALUE!</v>
      </c>
      <c r="J13" s="29" t="s">
        <v>75</v>
      </c>
    </row>
    <row r="14" spans="1:10" x14ac:dyDescent="0.15">
      <c r="B14" s="2"/>
      <c r="J14" s="29"/>
    </row>
    <row r="15" spans="1:10" x14ac:dyDescent="0.15">
      <c r="A15" s="28" t="s">
        <v>5</v>
      </c>
      <c r="H15" t="e">
        <f>SUM(H5:H13)</f>
        <v>#VALUE!</v>
      </c>
    </row>
    <row r="17" spans="1:8" x14ac:dyDescent="0.15">
      <c r="A17" s="28" t="s">
        <v>103</v>
      </c>
      <c r="B17" s="18" t="s">
        <v>32</v>
      </c>
      <c r="C17" s="18" t="s">
        <v>32</v>
      </c>
    </row>
    <row r="18" spans="1:8" x14ac:dyDescent="0.15">
      <c r="A18" s="28" t="s">
        <v>104</v>
      </c>
      <c r="B18" s="18" t="s">
        <v>32</v>
      </c>
      <c r="C18" s="18" t="s">
        <v>32</v>
      </c>
    </row>
    <row r="19" spans="1:8" x14ac:dyDescent="0.15">
      <c r="A19" s="28" t="s">
        <v>105</v>
      </c>
      <c r="B19" s="2" t="e">
        <f>(B17-B18)/B17</f>
        <v>#VALUE!</v>
      </c>
      <c r="C19" s="2" t="e">
        <f>(C17-C18)/C17</f>
        <v>#VALUE!</v>
      </c>
    </row>
    <row r="20" spans="1:8" x14ac:dyDescent="0.15">
      <c r="A20" s="28" t="s">
        <v>79</v>
      </c>
      <c r="B20" s="18" t="s">
        <v>146</v>
      </c>
      <c r="C20" s="18" t="s">
        <v>32</v>
      </c>
    </row>
    <row r="21" spans="1:8" x14ac:dyDescent="0.15">
      <c r="A21" s="28" t="s">
        <v>100</v>
      </c>
      <c r="B21" s="18" t="s">
        <v>146</v>
      </c>
      <c r="C21" s="18" t="s">
        <v>32</v>
      </c>
    </row>
    <row r="22" spans="1:8" x14ac:dyDescent="0.15">
      <c r="A22" s="28" t="s">
        <v>101</v>
      </c>
      <c r="B22" s="18" t="s">
        <v>146</v>
      </c>
      <c r="C22" s="18" t="s">
        <v>32</v>
      </c>
    </row>
    <row r="23" spans="1:8" x14ac:dyDescent="0.15">
      <c r="A23" s="28" t="s">
        <v>102</v>
      </c>
      <c r="B23" t="e">
        <f>B21-B22</f>
        <v>#VALUE!</v>
      </c>
      <c r="C23" t="e">
        <f>C21-C22</f>
        <v>#VALUE!</v>
      </c>
    </row>
    <row r="25" spans="1:8" x14ac:dyDescent="0.15">
      <c r="A25" s="28" t="s">
        <v>118</v>
      </c>
      <c r="B25" s="18" t="s">
        <v>32</v>
      </c>
      <c r="C25" s="18" t="s">
        <v>32</v>
      </c>
      <c r="H25" s="28" t="s">
        <v>147</v>
      </c>
    </row>
    <row r="26" spans="1:8" x14ac:dyDescent="0.15">
      <c r="A26" s="28" t="s">
        <v>78</v>
      </c>
      <c r="B26" s="18" t="s">
        <v>146</v>
      </c>
      <c r="C26" s="18" t="s">
        <v>146</v>
      </c>
      <c r="D26" s="18" t="s">
        <v>146</v>
      </c>
      <c r="E26" s="18" t="s">
        <v>146</v>
      </c>
      <c r="F26" s="18" t="s">
        <v>146</v>
      </c>
      <c r="H26" t="e">
        <f>AVERAGE(B26:F26)</f>
        <v>#DIV/0!</v>
      </c>
    </row>
    <row r="28" spans="1:8" x14ac:dyDescent="0.15">
      <c r="A28" s="28" t="s">
        <v>111</v>
      </c>
      <c r="B28" s="18" t="s">
        <v>32</v>
      </c>
      <c r="C28" s="18" t="s">
        <v>7</v>
      </c>
      <c r="D28" s="18" t="s">
        <v>32</v>
      </c>
    </row>
    <row r="29" spans="1:8" x14ac:dyDescent="0.15">
      <c r="A29" s="28" t="s">
        <v>106</v>
      </c>
      <c r="B29" s="18" t="s">
        <v>32</v>
      </c>
      <c r="C29" s="18" t="s">
        <v>32</v>
      </c>
    </row>
    <row r="31" spans="1:8" x14ac:dyDescent="0.15">
      <c r="A31" s="28" t="s">
        <v>107</v>
      </c>
      <c r="B31" s="18" t="s">
        <v>8</v>
      </c>
      <c r="C31" s="18" t="s">
        <v>9</v>
      </c>
    </row>
    <row r="32" spans="1:8" x14ac:dyDescent="0.15">
      <c r="A32" s="28" t="s">
        <v>119</v>
      </c>
      <c r="B32" s="2" t="e">
        <f>B31/B28</f>
        <v>#VALUE!</v>
      </c>
      <c r="C32" s="2" t="e">
        <f>C31/C28</f>
        <v>#VALUE!</v>
      </c>
    </row>
    <row r="34" spans="1:3" x14ac:dyDescent="0.15">
      <c r="A34" s="28" t="s">
        <v>108</v>
      </c>
      <c r="B34" s="18" t="s">
        <v>32</v>
      </c>
      <c r="C34" s="18" t="s">
        <v>10</v>
      </c>
    </row>
    <row r="36" spans="1:3" x14ac:dyDescent="0.15">
      <c r="A36" s="28" t="s">
        <v>109</v>
      </c>
      <c r="B36" t="e">
        <f>B29/B34</f>
        <v>#VALUE!</v>
      </c>
      <c r="C36" t="e">
        <f>C29/C34</f>
        <v>#VALUE!</v>
      </c>
    </row>
    <row r="38" spans="1:3" x14ac:dyDescent="0.15">
      <c r="A38" s="28" t="s">
        <v>110</v>
      </c>
      <c r="B38" s="2" t="e">
        <f>B17/B28</f>
        <v>#VALUE!</v>
      </c>
      <c r="C38" s="2" t="e">
        <f>C17/C28</f>
        <v>#VALUE!</v>
      </c>
    </row>
    <row r="40" spans="1:3" x14ac:dyDescent="0.15">
      <c r="A40" s="28" t="s">
        <v>120</v>
      </c>
      <c r="B40" s="18" t="s">
        <v>8</v>
      </c>
      <c r="C40" s="18" t="s">
        <v>9</v>
      </c>
    </row>
    <row r="44" spans="1:3" x14ac:dyDescent="0.15">
      <c r="A44" s="28" t="s">
        <v>149</v>
      </c>
      <c r="B44" t="e">
        <f>(B23+B20-$H26)/B40</f>
        <v>#VALUE!</v>
      </c>
      <c r="C44" t="e">
        <f>(C23+C20-$H26)/C40</f>
        <v>#VALUE!</v>
      </c>
    </row>
    <row r="46" spans="1:3" x14ac:dyDescent="0.15">
      <c r="A46" s="37" t="s">
        <v>112</v>
      </c>
      <c r="B46" s="18" t="s">
        <v>116</v>
      </c>
      <c r="C46" s="18" t="s">
        <v>116</v>
      </c>
    </row>
    <row r="47" spans="1:3" x14ac:dyDescent="0.15">
      <c r="A47" s="37" t="s">
        <v>113</v>
      </c>
      <c r="B47" t="e">
        <f>B28-B34</f>
        <v>#VALUE!</v>
      </c>
      <c r="C47" t="e">
        <f>C28-C34</f>
        <v>#VALUE!</v>
      </c>
    </row>
    <row r="48" spans="1:3" x14ac:dyDescent="0.15">
      <c r="A48" s="37" t="s">
        <v>114</v>
      </c>
      <c r="B48" t="e">
        <f>B47-B46</f>
        <v>#VALUE!</v>
      </c>
      <c r="C48" t="e">
        <f>C47-C46</f>
        <v>#VALUE!</v>
      </c>
    </row>
    <row r="49" spans="1:3" x14ac:dyDescent="0.15">
      <c r="A49" s="37"/>
    </row>
    <row r="50" spans="1:3" x14ac:dyDescent="0.15">
      <c r="A50" s="37" t="s">
        <v>115</v>
      </c>
      <c r="B50" s="2" t="e">
        <f>B21/B48</f>
        <v>#VALUE!</v>
      </c>
      <c r="C50" s="2" t="e">
        <f>C21/C48</f>
        <v>#VALUE!</v>
      </c>
    </row>
  </sheetData>
  <phoneticPr fontId="7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E20"/>
  <sheetViews>
    <sheetView workbookViewId="0">
      <selection activeCell="G21" sqref="G21"/>
    </sheetView>
  </sheetViews>
  <sheetFormatPr baseColWidth="10" defaultRowHeight="13" x14ac:dyDescent="0.15"/>
  <cols>
    <col min="2" max="2" width="11.1640625" bestFit="1" customWidth="1"/>
    <col min="4" max="4" width="13.33203125" customWidth="1"/>
  </cols>
  <sheetData>
    <row r="6" spans="2:5" ht="16" x14ac:dyDescent="0.2">
      <c r="D6" s="69" t="s">
        <v>140</v>
      </c>
      <c r="E6" s="70"/>
    </row>
    <row r="7" spans="2:5" x14ac:dyDescent="0.15">
      <c r="D7" t="s">
        <v>65</v>
      </c>
      <c r="E7" s="27" t="s">
        <v>151</v>
      </c>
    </row>
    <row r="8" spans="2:5" x14ac:dyDescent="0.15">
      <c r="D8" t="s">
        <v>143</v>
      </c>
      <c r="E8" s="27" t="s">
        <v>139</v>
      </c>
    </row>
    <row r="12" spans="2:5" ht="16" x14ac:dyDescent="0.2">
      <c r="D12" s="69" t="s">
        <v>144</v>
      </c>
      <c r="E12" s="70"/>
    </row>
    <row r="13" spans="2:5" ht="16" x14ac:dyDescent="0.2">
      <c r="B13" s="25" t="s">
        <v>138</v>
      </c>
      <c r="D13" t="s">
        <v>65</v>
      </c>
      <c r="E13" s="27" t="s">
        <v>151</v>
      </c>
    </row>
    <row r="14" spans="2:5" ht="16" x14ac:dyDescent="0.2">
      <c r="B14" s="25" t="e">
        <f>E7*E8+E13*E14+E19*E20</f>
        <v>#VALUE!</v>
      </c>
      <c r="D14" t="s">
        <v>143</v>
      </c>
      <c r="E14" s="27" t="s">
        <v>151</v>
      </c>
    </row>
    <row r="18" spans="4:5" ht="16" x14ac:dyDescent="0.2">
      <c r="D18" s="69" t="s">
        <v>145</v>
      </c>
      <c r="E18" s="70"/>
    </row>
    <row r="19" spans="4:5" x14ac:dyDescent="0.15">
      <c r="D19" t="s">
        <v>141</v>
      </c>
      <c r="E19" s="27" t="s">
        <v>151</v>
      </c>
    </row>
    <row r="20" spans="4:5" x14ac:dyDescent="0.15">
      <c r="D20" t="s">
        <v>142</v>
      </c>
      <c r="E20" s="27" t="e">
        <f>1-(E8+E14)</f>
        <v>#VALUE!</v>
      </c>
    </row>
  </sheetData>
  <mergeCells count="3">
    <mergeCell ref="D6:E6"/>
    <mergeCell ref="D12:E12"/>
    <mergeCell ref="D18:E18"/>
  </mergeCells>
  <phoneticPr fontId="7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E20" sqref="E20"/>
    </sheetView>
  </sheetViews>
  <sheetFormatPr baseColWidth="10" defaultRowHeight="13" x14ac:dyDescent="0.15"/>
  <cols>
    <col min="1" max="1" width="34.5" customWidth="1"/>
    <col min="4" max="4" width="17.6640625" customWidth="1"/>
  </cols>
  <sheetData>
    <row r="1" spans="1:7" ht="20" x14ac:dyDescent="0.15">
      <c r="G1" s="38" t="s">
        <v>80</v>
      </c>
    </row>
    <row r="3" spans="1:7" ht="16" x14ac:dyDescent="0.2">
      <c r="A3" s="25" t="s">
        <v>82</v>
      </c>
    </row>
    <row r="4" spans="1:7" x14ac:dyDescent="0.15">
      <c r="A4" t="s">
        <v>81</v>
      </c>
    </row>
    <row r="6" spans="1:7" x14ac:dyDescent="0.15">
      <c r="A6" t="s">
        <v>83</v>
      </c>
      <c r="B6" s="39"/>
    </row>
    <row r="7" spans="1:7" x14ac:dyDescent="0.15">
      <c r="A7" t="s">
        <v>84</v>
      </c>
      <c r="B7" s="39"/>
    </row>
    <row r="8" spans="1:7" x14ac:dyDescent="0.15">
      <c r="A8" t="s">
        <v>85</v>
      </c>
      <c r="B8" s="2">
        <f>1-B7</f>
        <v>1</v>
      </c>
    </row>
    <row r="11" spans="1:7" x14ac:dyDescent="0.15">
      <c r="A11" t="s">
        <v>86</v>
      </c>
      <c r="B11" t="e">
        <f>(B6*B7-B8)/B6</f>
        <v>#DIV/0!</v>
      </c>
    </row>
    <row r="16" spans="1:7" x14ac:dyDescent="0.15">
      <c r="A16" t="s">
        <v>87</v>
      </c>
      <c r="B16" s="39"/>
    </row>
    <row r="18" spans="1:5" x14ac:dyDescent="0.15">
      <c r="A18" t="s">
        <v>88</v>
      </c>
      <c r="B18" s="40" t="s">
        <v>116</v>
      </c>
    </row>
    <row r="19" spans="1:5" x14ac:dyDescent="0.15">
      <c r="A19" t="s">
        <v>89</v>
      </c>
      <c r="B19" s="40" t="s">
        <v>116</v>
      </c>
      <c r="D19" t="s">
        <v>91</v>
      </c>
      <c r="E19" s="39" t="s">
        <v>116</v>
      </c>
    </row>
    <row r="20" spans="1:5" x14ac:dyDescent="0.15">
      <c r="A20" t="s">
        <v>90</v>
      </c>
      <c r="B20" s="40" t="s">
        <v>116</v>
      </c>
    </row>
    <row r="21" spans="1:5" x14ac:dyDescent="0.15">
      <c r="A21" t="s">
        <v>95</v>
      </c>
      <c r="B21" s="40" t="s">
        <v>116</v>
      </c>
    </row>
    <row r="23" spans="1:5" x14ac:dyDescent="0.15">
      <c r="A23" t="s">
        <v>92</v>
      </c>
      <c r="B23" s="2" t="e">
        <f>((B19-B18+B21)/B18)</f>
        <v>#VALUE!</v>
      </c>
    </row>
    <row r="24" spans="1:5" x14ac:dyDescent="0.15">
      <c r="A24" t="s">
        <v>93</v>
      </c>
      <c r="B24" s="2" t="e">
        <f>(B20-B18+B21)/B18</f>
        <v>#VALUE!</v>
      </c>
    </row>
    <row r="26" spans="1:5" x14ac:dyDescent="0.15">
      <c r="A26" t="s">
        <v>94</v>
      </c>
      <c r="B26" s="2" t="e">
        <f>B23*E19+B24*(1-E19)</f>
        <v>#VALUE!</v>
      </c>
    </row>
    <row r="28" spans="1:5" x14ac:dyDescent="0.15">
      <c r="A28" t="s">
        <v>0</v>
      </c>
      <c r="B28" s="2" t="e">
        <f>(B23*E19-(1-E19))/B23</f>
        <v>#VALUE!</v>
      </c>
      <c r="C28" t="s">
        <v>1</v>
      </c>
    </row>
    <row r="29" spans="1:5" x14ac:dyDescent="0.15">
      <c r="A29" t="s">
        <v>0</v>
      </c>
      <c r="B29" s="2" t="e">
        <f>((B23*E19)+(B24*(1-E19)))/B23</f>
        <v>#VALUE!</v>
      </c>
      <c r="C29" t="s">
        <v>2</v>
      </c>
    </row>
  </sheetData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Earningsgrowth based Fair Value</vt:lpstr>
      <vt:lpstr>Dividends based fair value</vt:lpstr>
      <vt:lpstr>Fundamentals</vt:lpstr>
      <vt:lpstr>Dupont Analysis</vt:lpstr>
      <vt:lpstr>Capital Allocation Discipline</vt:lpstr>
      <vt:lpstr>Equity based fair value</vt:lpstr>
      <vt:lpstr>Piotroski Score</vt:lpstr>
      <vt:lpstr>Probability tree</vt:lpstr>
      <vt:lpstr>Kelly Criteria</vt:lpstr>
      <vt:lpstr>Risked adjusted return</vt:lpstr>
    </vt:vector>
  </TitlesOfParts>
  <Company>N.A.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Daugeras</dc:creator>
  <cp:lastModifiedBy>Utilisateur de Microsoft Office</cp:lastModifiedBy>
  <dcterms:created xsi:type="dcterms:W3CDTF">2011-05-04T15:20:54Z</dcterms:created>
  <dcterms:modified xsi:type="dcterms:W3CDTF">2016-12-02T17:15:36Z</dcterms:modified>
</cp:coreProperties>
</file>